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0" windowWidth="11340" windowHeight="6540" tabRatio="858" firstSheet="9" activeTab="14"/>
  </bookViews>
  <sheets>
    <sheet name="kettős egyszerűsített mérleg" sheetId="1" r:id="rId1"/>
    <sheet name="kettős egysz. ered.kimut." sheetId="2" r:id="rId2"/>
    <sheet name="khmelléklet1" sheetId="3" r:id="rId3"/>
    <sheet name="khmelléklet2" sheetId="4" r:id="rId4"/>
    <sheet name="khmelléklet3" sheetId="5" r:id="rId5"/>
    <sheet name="kieg_normatíva" sheetId="6" r:id="rId6"/>
    <sheet name="kieg_mü" sheetId="7" r:id="rId7"/>
    <sheet name="kieg_Önk_V" sheetId="8" r:id="rId8"/>
    <sheet name="kieg_Önk_XXIII" sheetId="9" r:id="rId9"/>
    <sheet name="kieg_Önk_XX" sheetId="10" r:id="rId10"/>
    <sheet name="kieg_Czinege" sheetId="11" r:id="rId11"/>
    <sheet name="kieg_Oberbank" sheetId="12" r:id="rId12"/>
    <sheet name="kieg_Unicredit" sheetId="13" r:id="rId13"/>
    <sheet name="kieg_MFB" sheetId="14" r:id="rId14"/>
    <sheet name="kieg_SZJA 1" sheetId="15" r:id="rId15"/>
  </sheets>
  <definedNames>
    <definedName name="_xlnm.Print_Area" localSheetId="1">'kettős egysz. ered.kimut.'!$A$1:$AA$74</definedName>
  </definedNames>
  <calcPr fullCalcOnLoad="1"/>
</workbook>
</file>

<file path=xl/comments2.xml><?xml version="1.0" encoding="utf-8"?>
<comments xmlns="http://schemas.openxmlformats.org/spreadsheetml/2006/main">
  <authors>
    <author>Szikori T?nde</author>
  </authors>
  <commentList>
    <comment ref="S12" authorId="0">
      <text>
        <r>
          <rPr>
            <b/>
            <sz val="8"/>
            <rFont val="Tahoma"/>
            <family val="2"/>
          </rPr>
          <t>Közhasznú tevékenységből származó bevétel</t>
        </r>
      </text>
    </comment>
    <comment ref="Y12" authorId="0">
      <text>
        <r>
          <rPr>
            <b/>
            <sz val="8"/>
            <rFont val="Tahoma"/>
            <family val="2"/>
          </rPr>
          <t>Közhasznú tevékenységből származó bevétel</t>
        </r>
      </text>
    </comment>
  </commentList>
</comments>
</file>

<file path=xl/sharedStrings.xml><?xml version="1.0" encoding="utf-8"?>
<sst xmlns="http://schemas.openxmlformats.org/spreadsheetml/2006/main" count="611" uniqueCount="243">
  <si>
    <t>A számviteli törvény szerinti egyéb szervezetek</t>
  </si>
  <si>
    <t>egyéb szervezet megnevezése</t>
  </si>
  <si>
    <t>címe</t>
  </si>
  <si>
    <t>Keltezés:</t>
  </si>
  <si>
    <t>az egyéb szervezet vezetője</t>
  </si>
  <si>
    <t>képviselője</t>
  </si>
  <si>
    <t>P.H.</t>
  </si>
  <si>
    <t>Az egyéb szervezet megnevezése:</t>
  </si>
  <si>
    <t>Az egyéb szervezet címe:</t>
  </si>
  <si>
    <t>ÉV</t>
  </si>
  <si>
    <t>sor</t>
  </si>
  <si>
    <t>A tétel megnevezése</t>
  </si>
  <si>
    <t>Előző év</t>
  </si>
  <si>
    <t>Tárgyév</t>
  </si>
  <si>
    <t>szám</t>
  </si>
  <si>
    <t>helyesbítése</t>
  </si>
  <si>
    <t>a</t>
  </si>
  <si>
    <t>b</t>
  </si>
  <si>
    <t>c</t>
  </si>
  <si>
    <t>d</t>
  </si>
  <si>
    <t>e</t>
  </si>
  <si>
    <t>I.   IMMATERIÁLIS JAVAK</t>
  </si>
  <si>
    <t>II.  TÁRGYI ESZKÖZÖK</t>
  </si>
  <si>
    <t>III.  BEFEKTETETT PÉNZÜGYI ESZKÖZÖK</t>
  </si>
  <si>
    <t>I.   KÉSZLETEK</t>
  </si>
  <si>
    <t>II.  KÖVETELÉSEK</t>
  </si>
  <si>
    <t>III.  ÉRTÉKPAPÍROK</t>
  </si>
  <si>
    <t>IV. PÉNZESZKÖZÖK</t>
  </si>
  <si>
    <t>C. Aktív időbeli elhatárolások</t>
  </si>
  <si>
    <t>ESZKÖZÖK (AKTÍVÁK) ÖSSZESEN (1.+ 6. + 11. sor)</t>
  </si>
  <si>
    <t>D. Saját tőke (14. - 19. sorok)</t>
  </si>
  <si>
    <t>I.   INDULÓ TŐKE / JEGYZETT TŐKE</t>
  </si>
  <si>
    <t>II.  TŐKEVÁLTOZÁS / EREDMÉNY</t>
  </si>
  <si>
    <t>III.  LEKÖTÖTT TARTALÉK</t>
  </si>
  <si>
    <t>IV. ÉRTÉKELÉSI TARTALÉK</t>
  </si>
  <si>
    <t>E. Céltartalékok</t>
  </si>
  <si>
    <t>G. Passzív időbeli elhatárolások</t>
  </si>
  <si>
    <t>Az egyéb szervezet vezetője</t>
  </si>
  <si>
    <t>(képviselője)</t>
  </si>
  <si>
    <t>adatok E Ft-ban</t>
  </si>
  <si>
    <t>B.  Forgóeszközök (7. - 10. sorok)</t>
  </si>
  <si>
    <t>Statisztikai számjel vagy adószám (csekkszámlaszám)</t>
  </si>
  <si>
    <t>VI. TÁRGYÉVI EREDMÉNY VÁLLALKOZÁSI TEVÉKENYSÉGBŐL</t>
  </si>
  <si>
    <t>KETTŐS KÖNYVVITELT VEZETŐ EGYÉB SZERVEZETEK EGYSZERŰSÍTETT</t>
  </si>
  <si>
    <t>V. TÁRGYÉVI EREDMÉNY ALAPTEVÉKENYSÉGBŐL</t>
  </si>
  <si>
    <t>Alaptev.</t>
  </si>
  <si>
    <t>Összes</t>
  </si>
  <si>
    <t>Váll. tev.</t>
  </si>
  <si>
    <t>Előző év(ek) helyesbítései</t>
  </si>
  <si>
    <t xml:space="preserve">      adatok E Ft-ban</t>
  </si>
  <si>
    <t>ÉVES BESZÁMOLÓJÁNAK MÉRLEGE</t>
  </si>
  <si>
    <t xml:space="preserve">   1. Értékesítés nettó árbevétele</t>
  </si>
  <si>
    <t xml:space="preserve">   3. Egyéb bevételek</t>
  </si>
  <si>
    <t xml:space="preserve">       Ebből:   - támogatások</t>
  </si>
  <si>
    <t xml:space="preserve">   4. Pénzügyi műveletek bevételei</t>
  </si>
  <si>
    <t xml:space="preserve">   5. Rendkívüli bevételek</t>
  </si>
  <si>
    <t>KETTŐS KÖNYVVITELT VEZETŐ EGYÉB SZERVEZETEK EGYSZERŰSÍTETT ÉVES BESZÁMOLÓJÁNAK EREDMÉNYKIMUTATÁSA</t>
  </si>
  <si>
    <t>FORRÁSOK (PASSZÍVÁK) ÖSSZESEN (13.+20.+21.+24. sor)</t>
  </si>
  <si>
    <t>egyszerűsített éves beszámolója</t>
  </si>
  <si>
    <t>A. Befektetett eszközök (2.-4. sorok)</t>
  </si>
  <si>
    <t>II.   HOSSZÚ LEJÁRATÚ KÖTELEZETTSÉGEK</t>
  </si>
  <si>
    <t>F. Kötelezettségek (21. - 23. sorok)</t>
  </si>
  <si>
    <t>I. HÁTRASOROLT KÖTELEZETTSÉGEK</t>
  </si>
  <si>
    <t xml:space="preserve">                   - tagdíj</t>
  </si>
  <si>
    <t xml:space="preserve">                   - alapítótól kapott befizetés</t>
  </si>
  <si>
    <t xml:space="preserve">                   - támogatások</t>
  </si>
  <si>
    <t xml:space="preserve">                   - elkülönített pénzügyi alap</t>
  </si>
  <si>
    <t xml:space="preserve">                   - egyéb</t>
  </si>
  <si>
    <t xml:space="preserve">       Ebből:   - alapítótól kapott befizetés</t>
  </si>
  <si>
    <t xml:space="preserve">     Ebből: közhasznú tevékenység bevételei</t>
  </si>
  <si>
    <t>A. Összes bevétel (1.+ - 2. + 3. + 4. + 5.)</t>
  </si>
  <si>
    <t xml:space="preserve">   6.  Anyagjellegű ráfordítások</t>
  </si>
  <si>
    <t xml:space="preserve">   7.  Személyi jellegű ráfordítások</t>
  </si>
  <si>
    <t xml:space="preserve">        Ebből: vezető tisztségviselők juttatásai</t>
  </si>
  <si>
    <t xml:space="preserve">   8.  Értékcsökkenési leírás</t>
  </si>
  <si>
    <t xml:space="preserve">   9. Egyéb ráfordítások</t>
  </si>
  <si>
    <t xml:space="preserve">   10. Pénzügyi műveletek ráfordításai</t>
  </si>
  <si>
    <t xml:space="preserve">   11. Rendkívüli ráfordítások</t>
  </si>
  <si>
    <t xml:space="preserve">    Ebből: közhasznú tevékenység ráfordításai</t>
  </si>
  <si>
    <t>12.  Adófizetési kötelezettség</t>
  </si>
  <si>
    <t>D. Adózott eredmény (C - 12.)</t>
  </si>
  <si>
    <t>13. Jóváhagyott osztalék</t>
  </si>
  <si>
    <t>E. Tárgyévi eredmény (D - 13.)</t>
  </si>
  <si>
    <t>C. Adózás előtti eredmény (A - B)</t>
  </si>
  <si>
    <t>B. Összes ráfordítás (6.+ 7.+ 8.+ 9. + 10. + 11.)</t>
  </si>
  <si>
    <t>TÁJÉKOZTATÓ ADATOK</t>
  </si>
  <si>
    <r>
      <t>A.</t>
    </r>
    <r>
      <rPr>
        <sz val="10"/>
        <rFont val="Arial CE"/>
        <family val="0"/>
      </rPr>
      <t xml:space="preserve"> Központi költségvetési támogatás</t>
    </r>
  </si>
  <si>
    <r>
      <t>B.</t>
    </r>
    <r>
      <rPr>
        <sz val="10"/>
        <rFont val="Arial CE"/>
        <family val="0"/>
      </rPr>
      <t xml:space="preserve"> Helyi önkormányzati költségvetési támogatás</t>
    </r>
  </si>
  <si>
    <r>
      <t>C.</t>
    </r>
    <r>
      <rPr>
        <sz val="10"/>
        <rFont val="Arial CE"/>
        <family val="0"/>
      </rPr>
      <t xml:space="preserve"> Az Európai Unió strukturális alapjaiból, illetve a Kohéziós Alapból nyújtott támogatás</t>
    </r>
  </si>
  <si>
    <r>
      <t xml:space="preserve">D. </t>
    </r>
    <r>
      <rPr>
        <sz val="10"/>
        <rFont val="Arial CE"/>
        <family val="0"/>
      </rPr>
      <t>Normatív támogatás</t>
    </r>
  </si>
  <si>
    <r>
      <t>E.</t>
    </r>
    <r>
      <rPr>
        <sz val="10"/>
        <rFont val="Arial CE"/>
        <family val="0"/>
      </rPr>
      <t xml:space="preserve"> A személyi jövedelemadó meghatározott részének adózó rendelkezése szerinti felhasználásról szóló 1996. évi CXXVI. Törvény alapján kiutalt összeg</t>
    </r>
  </si>
  <si>
    <t>egyszerűsített beszámolója és közhasznúsági melléklete</t>
  </si>
  <si>
    <t>1. Szervezet azonosító adatai</t>
  </si>
  <si>
    <t>1.2. Székhely</t>
  </si>
  <si>
    <t>1.3. Bejegyző határozat száma:</t>
  </si>
  <si>
    <t>/</t>
  </si>
  <si>
    <t>1.4. Nyilvántartási szám:</t>
  </si>
  <si>
    <t>1.5. Szervezet adószáma:</t>
  </si>
  <si>
    <t>-</t>
  </si>
  <si>
    <t>1.6. Képviselő neve:</t>
  </si>
  <si>
    <t>2. Tárgyévben végzett alapcél szerinti és közhasznú tevékenységek bemutatása</t>
  </si>
  <si>
    <t>3. Közhasznú tevékenységek bemutatása (tevékenységenként)</t>
  </si>
  <si>
    <t>3.1. Közhasznú tevékenység megnevezése:</t>
  </si>
  <si>
    <t>3.2. Közhasznú tevékenységhez kapcsolódó közfeladat, jogszabályhely:</t>
  </si>
  <si>
    <t>3.3. Közhasznú tevékenység célcsoportja:</t>
  </si>
  <si>
    <t>3.4. Közhasznú tevékenységből részesülők létszáma:</t>
  </si>
  <si>
    <t>3.5. Közhasznú tevékenység főbb eredményei:</t>
  </si>
  <si>
    <t>PK-142</t>
  </si>
  <si>
    <t>A kettős könyvvitelt vezető egyéb szervezet</t>
  </si>
  <si>
    <t xml:space="preserve">Szervezet neve: </t>
  </si>
  <si>
    <t>4. Közhasznú tevékenység érdekében felhasznált vagyon kimutatása</t>
  </si>
  <si>
    <t>4.1.</t>
  </si>
  <si>
    <t>Felhasznált vagyonelem megnevezése</t>
  </si>
  <si>
    <t>4.2.</t>
  </si>
  <si>
    <t>Vagyonelem értéke</t>
  </si>
  <si>
    <t>Felhasználás célja</t>
  </si>
  <si>
    <t>4.3.</t>
  </si>
  <si>
    <t>5. Cél szerinti juttatások kimutatása</t>
  </si>
  <si>
    <t>5.1.</t>
  </si>
  <si>
    <t>Cél szerinti juttatás megnevezése</t>
  </si>
  <si>
    <t>5.2.</t>
  </si>
  <si>
    <t>5.3.</t>
  </si>
  <si>
    <t>6. Vezető tisztségviselőknek nyújtott juttatás</t>
  </si>
  <si>
    <t>6.1.</t>
  </si>
  <si>
    <t>Tisztség</t>
  </si>
  <si>
    <t>Előző év (1)</t>
  </si>
  <si>
    <t>Tárgyév (2)</t>
  </si>
  <si>
    <t>A.</t>
  </si>
  <si>
    <t>Közhasznú tevékenysége érdekében felhasznált vagyon kimutatása (mindösszesen)</t>
  </si>
  <si>
    <t>Cél szerinti juttatások kimutatása (összesen)</t>
  </si>
  <si>
    <t>Vezető tisztségviselőknek nyújtott juttatás összesen:</t>
  </si>
  <si>
    <t>(Adatok ezer forintban.)</t>
  </si>
  <si>
    <t>7. Közhasznú jogállás megállapításához szükséges mutatók</t>
  </si>
  <si>
    <t>Alapadatok</t>
  </si>
  <si>
    <t>B. Éves összes bevétel</t>
  </si>
  <si>
    <t>ebből:</t>
  </si>
  <si>
    <t>D. Közszolgáltatási bevétel</t>
  </si>
  <si>
    <t>E. Normatív támogatás</t>
  </si>
  <si>
    <t>F. Az Európai Unió strukturális alapjaiból, illetve a Kohéziós Alapból nyújtott támogatás</t>
  </si>
  <si>
    <t>G. Korrigált bevétel [B-(C+D+E+F)]</t>
  </si>
  <si>
    <t>H. Összes ráfordítás</t>
  </si>
  <si>
    <t>I. Ebből személyi jellegű ráfordítás</t>
  </si>
  <si>
    <t>J. Közhasznú tevékenység ráfordításai</t>
  </si>
  <si>
    <t>K. Adózott eredmény</t>
  </si>
  <si>
    <t>L. A szervezet munkájában közreműködő közérdekű önkéntes tevékenységet végző személyek száma (a közérdekű önkéntes tevékenységről szóló 2005. évi LXXXVIII. törvénynek megfelelően)</t>
  </si>
  <si>
    <t>Erőforrás ellátottság mutatói</t>
  </si>
  <si>
    <t>Mutató teljesítése</t>
  </si>
  <si>
    <t>Igen</t>
  </si>
  <si>
    <t>Nem</t>
  </si>
  <si>
    <t>Ectv. 32. § (4) b) [K1+K2&gt;=0]</t>
  </si>
  <si>
    <t>Ectv. 32. § (4) c) [(I1+I2-A1-A2)/(H1+H2)&gt;=0,25]</t>
  </si>
  <si>
    <t>Társadalmi támogatottság mutatói</t>
  </si>
  <si>
    <t>Ectv. 32. § (5) a) [(C1+C2)/(G1+G2)&gt;=0,02]</t>
  </si>
  <si>
    <t>Ectv. 32. § (5) b) [(J1+J2)/(H1+H2)&gt;=0,5]</t>
  </si>
  <si>
    <t>Szervezet neve:</t>
  </si>
  <si>
    <t>Támogatási program elnevezése:</t>
  </si>
  <si>
    <t>Támogató megnevezése:</t>
  </si>
  <si>
    <t>Támogatás forrása:</t>
  </si>
  <si>
    <t>központi költségvetés</t>
  </si>
  <si>
    <t>önkormányzati költségvetés</t>
  </si>
  <si>
    <t>nemzetközi forrás</t>
  </si>
  <si>
    <t>más gazdálkodó</t>
  </si>
  <si>
    <t>Támogatás időtartama:</t>
  </si>
  <si>
    <t>Támogatási összeg:</t>
  </si>
  <si>
    <t>- ebből a tárgyévre jutó összeg:</t>
  </si>
  <si>
    <t>- tárgyévben felhasznált összeg:</t>
  </si>
  <si>
    <t>- tárgyévben folyósított összeg:</t>
  </si>
  <si>
    <t>Támogatás típusa:</t>
  </si>
  <si>
    <t>Tárgyévben felhasznált összeg részletezése jogcímenként</t>
  </si>
  <si>
    <t>Személyi</t>
  </si>
  <si>
    <t>Dologi</t>
  </si>
  <si>
    <t>Felhalmozási</t>
  </si>
  <si>
    <t>Összesen:</t>
  </si>
  <si>
    <t>Támogatás tárgyévi felhasználásának szöveges bemutatása:</t>
  </si>
  <si>
    <t>visszatérítendő                          vissza nem térítendő</t>
  </si>
  <si>
    <t>Az üzleti évben végzett főbb tevékenységek és programok bemutatása</t>
  </si>
  <si>
    <t>Kiegészítő melléklet</t>
  </si>
  <si>
    <t>Ectv. 32. § (4) a) [(B1+B2)/2 &gt; 1.000.000,- Ft]</t>
  </si>
  <si>
    <t>" A közzétett adatokat könyvvizsgáló nem ellenőrizte !"</t>
  </si>
  <si>
    <t>H.</t>
  </si>
  <si>
    <t>P.</t>
  </si>
  <si>
    <t>C. A személyi jövedelemadó meghatározott részének  az adózó rendelkezése szerinti felhasználásáról szóló 1996. évi CXXVI. törvény alapján átutalt összeg</t>
  </si>
  <si>
    <t>ezer Ft</t>
  </si>
  <si>
    <t>Helyesbítés</t>
  </si>
  <si>
    <r>
      <t xml:space="preserve">F. </t>
    </r>
    <r>
      <rPr>
        <sz val="10"/>
        <rFont val="Arial CE"/>
        <family val="0"/>
      </rPr>
      <t>Közszolgáltatási bevétel</t>
    </r>
  </si>
  <si>
    <t>Előző év(ek)</t>
  </si>
  <si>
    <t xml:space="preserve">   2. Aktivált saját teljesítmények értéke</t>
  </si>
  <si>
    <t>III.   RÖVID LEJÁRATÚ KÖTELEZETTSÉGEK</t>
  </si>
  <si>
    <t xml:space="preserve">                   - adomány</t>
  </si>
  <si>
    <t>Ectv. 32. § (5) c) [(L1+L2)/2&gt;=10 fő]</t>
  </si>
  <si>
    <t>Anyaoltalmazó Alapítvány</t>
  </si>
  <si>
    <t xml:space="preserve">1201 Budapest, Török Flóris utca 228. </t>
  </si>
  <si>
    <t>8</t>
  </si>
  <si>
    <t>0</t>
  </si>
  <si>
    <t>3</t>
  </si>
  <si>
    <t>4</t>
  </si>
  <si>
    <t>2</t>
  </si>
  <si>
    <t>1</t>
  </si>
  <si>
    <t>Karácsonyi és Mikulás Ünnepség</t>
  </si>
  <si>
    <t>MFB Zrt.</t>
  </si>
  <si>
    <t>Haraszti István</t>
  </si>
  <si>
    <t>Gondozottak étkeztetése</t>
  </si>
  <si>
    <t>Anyaoltalmazó ház rezsiköltsége</t>
  </si>
  <si>
    <t>Anyaoltalmazó ház alkalmazottai</t>
  </si>
  <si>
    <t>Képviselő</t>
  </si>
  <si>
    <t>P</t>
  </si>
  <si>
    <t>k</t>
  </si>
  <si>
    <t xml:space="preserve">Családok Átmeneti Otthonai fenntartása, működtetése
</t>
  </si>
  <si>
    <t>1997. évi XXXI. Tv.  Gyvt. 45-48.§</t>
  </si>
  <si>
    <t>krízishelyzetbe került családok - anyák és gyermekeik - megsegítése</t>
  </si>
  <si>
    <t>Normatív támogatás</t>
  </si>
  <si>
    <t>SZJA 1%</t>
  </si>
  <si>
    <t>Budapest, 2014.április 24.</t>
  </si>
  <si>
    <t>2013. ÉV</t>
  </si>
  <si>
    <t>2013</t>
  </si>
  <si>
    <t>2013.év</t>
  </si>
  <si>
    <t>2012.évi</t>
  </si>
  <si>
    <t>Az 1%-ot az Alapítvány a gondozottak foglalkoztatására fordította.</t>
  </si>
  <si>
    <t>2013.12.hó</t>
  </si>
  <si>
    <t xml:space="preserve">Fővárosi Munkaügyi Központ </t>
  </si>
  <si>
    <t>A támogatást az Alapítvány a családok karácsonyi megajándékozására fordította.</t>
  </si>
  <si>
    <t>Szociális ellátás bevétele</t>
  </si>
  <si>
    <t>Családok Átmeneti Otthonának fenntartása</t>
  </si>
  <si>
    <t>Normatíva, támogatások, stb</t>
  </si>
  <si>
    <t>Budapest V.kerületi Önkormányzat</t>
  </si>
  <si>
    <t>Az Alapítvány a támogatást a családok étkeztetésére és foglalkoztatására fordította.</t>
  </si>
  <si>
    <t>Szünidős programok támogatása</t>
  </si>
  <si>
    <t>Budapest XX.kerületi Önkormányzat</t>
  </si>
  <si>
    <t>Az Alapítvány a támogatást a családok szünidei programjaira fordította.</t>
  </si>
  <si>
    <t>Az Alapítvány a támogatást a foglalkoztatottak bérére és az otthonok működtetésére fordította.</t>
  </si>
  <si>
    <t>A szakmai beszámoló a mellékletben csatolva.</t>
  </si>
  <si>
    <t>96 anya, valamint 23 apa és 226 gyermek, össz.: 345 fő</t>
  </si>
  <si>
    <t>Budapest XXIII.kerületi Önkormányzat</t>
  </si>
  <si>
    <t>302/2013 (VII.2) XXIII.ker.támogatás</t>
  </si>
  <si>
    <t>Az Alapítvány a támogatást a rezsiköltségekre fordította.</t>
  </si>
  <si>
    <t xml:space="preserve">Czinege és Fiai Kft. </t>
  </si>
  <si>
    <t>Oberbank AG támogatás</t>
  </si>
  <si>
    <t>Unicredit Bank Zrt.</t>
  </si>
  <si>
    <t>Karácsonyi adomány</t>
  </si>
  <si>
    <t>Az Alapítvány a támogatást a foglalkoztatottak bérére fordította.</t>
  </si>
  <si>
    <t xml:space="preserve"> A támogatásból a férőhelyek tisztasági festését oldotta meg az Alapítvány, hőszigetelő festékkel.</t>
  </si>
  <si>
    <t>Az Alapítvány a támogatást a kliensek ellátására fordította</t>
  </si>
  <si>
    <t>Az Alapítvány a támogatást a gyerekek Mikulás napi megajándékozására, téli szünidei programokra fordította.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</si>
</sst>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_ ;\-#,##0\ "/>
    <numFmt numFmtId="168" formatCode="yyyy/\ mmm/\ d\."/>
    <numFmt numFmtId="169" formatCode="mmmm\ d\."/>
    <numFmt numFmtId="170" formatCode="0.0"/>
    <numFmt numFmtId="171" formatCode="#,##0\ &quot;Ft&quot;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E"/>
      <family val="0"/>
    </font>
    <font>
      <b/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17" borderId="7" applyNumberFormat="0" applyFon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4" fillId="4" borderId="0" applyNumberFormat="0" applyBorder="0" applyAlignment="0" applyProtection="0"/>
    <xf numFmtId="0" fontId="35" fillId="22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9" fillId="23" borderId="0" applyNumberFormat="0" applyBorder="0" applyAlignment="0" applyProtection="0"/>
    <xf numFmtId="0" fontId="40" fillId="22" borderId="1" applyNumberFormat="0" applyAlignment="0" applyProtection="0"/>
    <xf numFmtId="9" fontId="0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3" fontId="0" fillId="24" borderId="0" xfId="0" applyNumberFormat="1" applyFill="1" applyBorder="1" applyAlignment="1">
      <alignment/>
    </xf>
    <xf numFmtId="3" fontId="5" fillId="24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" fillId="24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vertical="top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8" xfId="0" applyFont="1" applyFill="1" applyBorder="1" applyAlignment="1">
      <alignment vertical="top"/>
    </xf>
    <xf numFmtId="0" fontId="5" fillId="2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5" fillId="4" borderId="14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3" fontId="5" fillId="2" borderId="25" xfId="0" applyNumberFormat="1" applyFont="1" applyFill="1" applyBorder="1" applyAlignment="1">
      <alignment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49" fontId="13" fillId="0" borderId="0" xfId="0" applyNumberFormat="1" applyFont="1" applyAlignment="1" applyProtection="1">
      <alignment/>
      <protection hidden="1"/>
    </xf>
    <xf numFmtId="0" fontId="14" fillId="0" borderId="26" xfId="0" applyFont="1" applyBorder="1" applyAlignment="1" applyProtection="1">
      <alignment/>
      <protection hidden="1"/>
    </xf>
    <xf numFmtId="0" fontId="13" fillId="0" borderId="27" xfId="0" applyFont="1" applyBorder="1" applyAlignment="1" applyProtection="1">
      <alignment/>
      <protection hidden="1"/>
    </xf>
    <xf numFmtId="49" fontId="13" fillId="0" borderId="27" xfId="0" applyNumberFormat="1" applyFont="1" applyBorder="1" applyAlignment="1" applyProtection="1">
      <alignment/>
      <protection hidden="1"/>
    </xf>
    <xf numFmtId="0" fontId="13" fillId="0" borderId="28" xfId="0" applyFont="1" applyBorder="1" applyAlignment="1" applyProtection="1">
      <alignment/>
      <protection hidden="1"/>
    </xf>
    <xf numFmtId="0" fontId="13" fillId="0" borderId="29" xfId="0" applyFont="1" applyBorder="1" applyAlignment="1" applyProtection="1">
      <alignment/>
      <protection hidden="1"/>
    </xf>
    <xf numFmtId="0" fontId="13" fillId="0" borderId="26" xfId="0" applyFont="1" applyBorder="1" applyAlignment="1" applyProtection="1">
      <alignment/>
      <protection hidden="1"/>
    </xf>
    <xf numFmtId="0" fontId="14" fillId="0" borderId="27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/>
      <protection hidden="1"/>
    </xf>
    <xf numFmtId="0" fontId="13" fillId="0" borderId="31" xfId="0" applyFont="1" applyBorder="1" applyAlignment="1" applyProtection="1">
      <alignment/>
      <protection hidden="1"/>
    </xf>
    <xf numFmtId="0" fontId="13" fillId="0" borderId="32" xfId="0" applyFont="1" applyBorder="1" applyAlignment="1" applyProtection="1">
      <alignment/>
      <protection locked="0"/>
    </xf>
    <xf numFmtId="49" fontId="13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1" fontId="13" fillId="0" borderId="32" xfId="0" applyNumberFormat="1" applyFont="1" applyBorder="1" applyAlignment="1" applyProtection="1">
      <alignment/>
      <protection locked="0"/>
    </xf>
    <xf numFmtId="0" fontId="13" fillId="0" borderId="33" xfId="0" applyFont="1" applyBorder="1" applyAlignment="1" applyProtection="1">
      <alignment/>
      <protection hidden="1"/>
    </xf>
    <xf numFmtId="0" fontId="13" fillId="0" borderId="34" xfId="0" applyFont="1" applyBorder="1" applyAlignment="1" applyProtection="1">
      <alignment/>
      <protection hidden="1"/>
    </xf>
    <xf numFmtId="0" fontId="14" fillId="0" borderId="29" xfId="0" applyFont="1" applyBorder="1" applyAlignment="1" applyProtection="1">
      <alignment/>
      <protection hidden="1"/>
    </xf>
    <xf numFmtId="0" fontId="13" fillId="0" borderId="35" xfId="0" applyFont="1" applyBorder="1" applyAlignment="1" applyProtection="1">
      <alignment/>
      <protection hidden="1"/>
    </xf>
    <xf numFmtId="49" fontId="13" fillId="0" borderId="35" xfId="0" applyNumberFormat="1" applyFont="1" applyBorder="1" applyAlignment="1" applyProtection="1">
      <alignment/>
      <protection hidden="1"/>
    </xf>
    <xf numFmtId="3" fontId="13" fillId="0" borderId="32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/>
    </xf>
    <xf numFmtId="0" fontId="13" fillId="0" borderId="32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49" fontId="13" fillId="0" borderId="27" xfId="0" applyNumberFormat="1" applyFont="1" applyBorder="1" applyAlignment="1" applyProtection="1">
      <alignment/>
      <protection/>
    </xf>
    <xf numFmtId="0" fontId="13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49" fontId="13" fillId="0" borderId="32" xfId="0" applyNumberFormat="1" applyFont="1" applyBorder="1" applyAlignment="1" applyProtection="1">
      <alignment/>
      <protection/>
    </xf>
    <xf numFmtId="0" fontId="13" fillId="0" borderId="32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wrapText="1"/>
      <protection/>
    </xf>
    <xf numFmtId="49" fontId="13" fillId="0" borderId="0" xfId="0" applyNumberFormat="1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49" fontId="14" fillId="0" borderId="32" xfId="0" applyNumberFormat="1" applyFont="1" applyBorder="1" applyAlignment="1" applyProtection="1">
      <alignment wrapText="1"/>
      <protection/>
    </xf>
    <xf numFmtId="49" fontId="13" fillId="0" borderId="32" xfId="0" applyNumberFormat="1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/>
      <protection/>
    </xf>
    <xf numFmtId="49" fontId="13" fillId="0" borderId="35" xfId="0" applyNumberFormat="1" applyFont="1" applyBorder="1" applyAlignment="1" applyProtection="1">
      <alignment/>
      <protection/>
    </xf>
    <xf numFmtId="0" fontId="13" fillId="0" borderId="35" xfId="0" applyFont="1" applyBorder="1" applyAlignment="1" applyProtection="1">
      <alignment/>
      <protection/>
    </xf>
    <xf numFmtId="0" fontId="13" fillId="0" borderId="34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13" fillId="0" borderId="32" xfId="0" applyFont="1" applyBorder="1" applyAlignment="1" applyProtection="1">
      <alignment horizontal="right"/>
      <protection/>
    </xf>
    <xf numFmtId="0" fontId="15" fillId="0" borderId="32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/>
      <protection/>
    </xf>
    <xf numFmtId="49" fontId="15" fillId="0" borderId="32" xfId="0" applyNumberFormat="1" applyFont="1" applyBorder="1" applyAlignment="1" applyProtection="1">
      <alignment wrapText="1"/>
      <protection/>
    </xf>
    <xf numFmtId="0" fontId="14" fillId="0" borderId="32" xfId="0" applyFont="1" applyFill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shrinkToFit="1"/>
      <protection locked="0"/>
    </xf>
    <xf numFmtId="0" fontId="14" fillId="0" borderId="32" xfId="0" applyFont="1" applyBorder="1" applyAlignment="1" applyProtection="1">
      <alignment horizontal="left" shrinkToFit="1"/>
      <protection locked="0"/>
    </xf>
    <xf numFmtId="171" fontId="13" fillId="0" borderId="32" xfId="0" applyNumberFormat="1" applyFont="1" applyBorder="1" applyAlignment="1" applyProtection="1">
      <alignment horizontal="right"/>
      <protection locked="0"/>
    </xf>
    <xf numFmtId="49" fontId="14" fillId="0" borderId="0" xfId="0" applyNumberFormat="1" applyFont="1" applyAlignment="1" applyProtection="1">
      <alignment/>
      <protection/>
    </xf>
    <xf numFmtId="49" fontId="13" fillId="0" borderId="32" xfId="0" applyNumberFormat="1" applyFont="1" applyBorder="1" applyAlignment="1" applyProtection="1">
      <alignment horizontal="left"/>
      <protection/>
    </xf>
    <xf numFmtId="0" fontId="13" fillId="0" borderId="32" xfId="0" applyFont="1" applyBorder="1" applyAlignment="1" applyProtection="1">
      <alignment horizontal="left"/>
      <protection/>
    </xf>
    <xf numFmtId="49" fontId="13" fillId="0" borderId="32" xfId="0" applyNumberFormat="1" applyFont="1" applyBorder="1" applyAlignment="1" applyProtection="1">
      <alignment wrapText="1"/>
      <protection/>
    </xf>
    <xf numFmtId="49" fontId="13" fillId="0" borderId="32" xfId="0" applyNumberFormat="1" applyFont="1" applyBorder="1" applyAlignment="1" applyProtection="1">
      <alignment horizontal="left" wrapText="1"/>
      <protection/>
    </xf>
    <xf numFmtId="171" fontId="13" fillId="0" borderId="3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Alignment="1">
      <alignment horizontal="center"/>
    </xf>
    <xf numFmtId="0" fontId="18" fillId="0" borderId="32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14" fillId="4" borderId="36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1" fontId="14" fillId="4" borderId="17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3" fontId="14" fillId="2" borderId="11" xfId="57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3" fontId="14" fillId="2" borderId="10" xfId="57" applyNumberFormat="1" applyFont="1" applyFill="1" applyBorder="1" applyAlignment="1">
      <alignment/>
    </xf>
    <xf numFmtId="0" fontId="20" fillId="0" borderId="20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2" borderId="17" xfId="0" applyFont="1" applyFill="1" applyBorder="1" applyAlignment="1">
      <alignment horizontal="center"/>
    </xf>
    <xf numFmtId="3" fontId="14" fillId="2" borderId="17" xfId="57" applyNumberFormat="1" applyFont="1" applyFill="1" applyBorder="1" applyAlignment="1">
      <alignment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1" fontId="14" fillId="24" borderId="3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24" borderId="0" xfId="0" applyNumberFormat="1" applyFont="1" applyFill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3" fontId="13" fillId="24" borderId="32" xfId="0" applyNumberFormat="1" applyFont="1" applyFill="1" applyBorder="1" applyAlignment="1" applyProtection="1">
      <alignment horizontal="right"/>
      <protection/>
    </xf>
    <xf numFmtId="0" fontId="13" fillId="24" borderId="32" xfId="0" applyFont="1" applyFill="1" applyBorder="1" applyAlignment="1" applyProtection="1">
      <alignment horizontal="right"/>
      <protection/>
    </xf>
    <xf numFmtId="3" fontId="13" fillId="0" borderId="32" xfId="0" applyNumberFormat="1" applyFont="1" applyFill="1" applyBorder="1" applyAlignment="1" applyProtection="1">
      <alignment horizontal="right"/>
      <protection/>
    </xf>
    <xf numFmtId="0" fontId="13" fillId="24" borderId="32" xfId="0" applyFont="1" applyFill="1" applyBorder="1" applyAlignment="1" applyProtection="1">
      <alignment/>
      <protection hidden="1"/>
    </xf>
    <xf numFmtId="1" fontId="13" fillId="24" borderId="37" xfId="0" applyNumberFormat="1" applyFont="1" applyFill="1" applyBorder="1" applyAlignment="1" applyProtection="1">
      <alignment/>
      <protection/>
    </xf>
    <xf numFmtId="49" fontId="13" fillId="24" borderId="0" xfId="0" applyNumberFormat="1" applyFont="1" applyFill="1" applyBorder="1" applyAlignment="1" applyProtection="1">
      <alignment/>
      <protection hidden="1"/>
    </xf>
    <xf numFmtId="1" fontId="13" fillId="24" borderId="32" xfId="0" applyNumberFormat="1" applyFont="1" applyFill="1" applyBorder="1" applyAlignment="1" applyProtection="1">
      <alignment/>
      <protection/>
    </xf>
    <xf numFmtId="1" fontId="6" fillId="24" borderId="32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/>
    </xf>
    <xf numFmtId="1" fontId="14" fillId="24" borderId="32" xfId="0" applyNumberFormat="1" applyFont="1" applyFill="1" applyBorder="1" applyAlignment="1" applyProtection="1">
      <alignment horizontal="center" vertical="center"/>
      <protection locked="0"/>
    </xf>
    <xf numFmtId="49" fontId="14" fillId="24" borderId="32" xfId="0" applyNumberFormat="1" applyFont="1" applyFill="1" applyBorder="1" applyAlignment="1" applyProtection="1">
      <alignment horizontal="center" vertical="center"/>
      <protection locked="0"/>
    </xf>
    <xf numFmtId="3" fontId="13" fillId="0" borderId="23" xfId="57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 applyProtection="1">
      <alignment horizontal="right"/>
      <protection locked="0"/>
    </xf>
    <xf numFmtId="3" fontId="13" fillId="0" borderId="38" xfId="0" applyNumberFormat="1" applyFont="1" applyBorder="1" applyAlignment="1" applyProtection="1">
      <alignment horizontal="right"/>
      <protection locked="0"/>
    </xf>
    <xf numFmtId="3" fontId="13" fillId="24" borderId="11" xfId="57" applyNumberFormat="1" applyFont="1" applyFill="1" applyBorder="1" applyAlignment="1" applyProtection="1">
      <alignment/>
      <protection locked="0"/>
    </xf>
    <xf numFmtId="3" fontId="13" fillId="24" borderId="10" xfId="57" applyNumberFormat="1" applyFont="1" applyFill="1" applyBorder="1" applyAlignment="1" applyProtection="1">
      <alignment/>
      <protection locked="0"/>
    </xf>
    <xf numFmtId="3" fontId="14" fillId="24" borderId="10" xfId="57" applyNumberFormat="1" applyFont="1" applyFill="1" applyBorder="1" applyAlignment="1" applyProtection="1">
      <alignment/>
      <protection locked="0"/>
    </xf>
    <xf numFmtId="3" fontId="14" fillId="0" borderId="10" xfId="57" applyNumberFormat="1" applyFont="1" applyFill="1" applyBorder="1" applyAlignment="1" applyProtection="1">
      <alignment/>
      <protection locked="0"/>
    </xf>
    <xf numFmtId="3" fontId="13" fillId="24" borderId="17" xfId="57" applyNumberFormat="1" applyFont="1" applyFill="1" applyBorder="1" applyAlignment="1" applyProtection="1">
      <alignment/>
      <protection locked="0"/>
    </xf>
    <xf numFmtId="3" fontId="13" fillId="0" borderId="10" xfId="57" applyNumberFormat="1" applyFont="1" applyBorder="1" applyAlignment="1" applyProtection="1">
      <alignment/>
      <protection locked="0"/>
    </xf>
    <xf numFmtId="3" fontId="14" fillId="0" borderId="10" xfId="57" applyNumberFormat="1" applyFont="1" applyBorder="1" applyAlignment="1" applyProtection="1">
      <alignment/>
      <protection locked="0"/>
    </xf>
    <xf numFmtId="3" fontId="0" fillId="0" borderId="39" xfId="0" applyNumberFormat="1" applyBorder="1" applyAlignment="1" applyProtection="1">
      <alignment/>
      <protection locked="0"/>
    </xf>
    <xf numFmtId="3" fontId="0" fillId="0" borderId="40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3" fontId="0" fillId="0" borderId="33" xfId="0" applyNumberFormat="1" applyBorder="1" applyAlignment="1" applyProtection="1">
      <alignment/>
      <protection locked="0"/>
    </xf>
    <xf numFmtId="3" fontId="0" fillId="24" borderId="20" xfId="0" applyNumberFormat="1" applyFill="1" applyBorder="1" applyAlignment="1" applyProtection="1">
      <alignment/>
      <protection locked="0"/>
    </xf>
    <xf numFmtId="3" fontId="0" fillId="24" borderId="22" xfId="0" applyNumberFormat="1" applyFill="1" applyBorder="1" applyAlignment="1" applyProtection="1">
      <alignment/>
      <protection locked="0"/>
    </xf>
    <xf numFmtId="3" fontId="5" fillId="0" borderId="20" xfId="0" applyNumberFormat="1" applyFont="1" applyFill="1" applyBorder="1" applyAlignment="1" applyProtection="1">
      <alignment/>
      <protection locked="0"/>
    </xf>
    <xf numFmtId="3" fontId="5" fillId="0" borderId="24" xfId="0" applyNumberFormat="1" applyFont="1" applyFill="1" applyBorder="1" applyAlignment="1" applyProtection="1">
      <alignment/>
      <protection locked="0"/>
    </xf>
    <xf numFmtId="3" fontId="5" fillId="24" borderId="20" xfId="0" applyNumberFormat="1" applyFont="1" applyFill="1" applyBorder="1" applyAlignment="1" applyProtection="1">
      <alignment/>
      <protection locked="0"/>
    </xf>
    <xf numFmtId="3" fontId="0" fillId="24" borderId="24" xfId="0" applyNumberFormat="1" applyFill="1" applyBorder="1" applyAlignment="1" applyProtection="1">
      <alignment/>
      <protection locked="0"/>
    </xf>
    <xf numFmtId="3" fontId="0" fillId="24" borderId="41" xfId="0" applyNumberFormat="1" applyFill="1" applyBorder="1" applyAlignment="1" applyProtection="1">
      <alignment/>
      <protection locked="0"/>
    </xf>
    <xf numFmtId="3" fontId="0" fillId="24" borderId="33" xfId="0" applyNumberFormat="1" applyFill="1" applyBorder="1" applyAlignment="1" applyProtection="1">
      <alignment/>
      <protection locked="0"/>
    </xf>
    <xf numFmtId="3" fontId="5" fillId="0" borderId="25" xfId="0" applyNumberFormat="1" applyFont="1" applyFill="1" applyBorder="1" applyAlignment="1" applyProtection="1">
      <alignment/>
      <protection locked="0"/>
    </xf>
    <xf numFmtId="3" fontId="5" fillId="24" borderId="25" xfId="0" applyNumberFormat="1" applyFont="1" applyFill="1" applyBorder="1" applyAlignment="1" applyProtection="1">
      <alignment/>
      <protection locked="0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3" fontId="5" fillId="0" borderId="10" xfId="0" applyNumberFormat="1" applyFont="1" applyFill="1" applyBorder="1" applyAlignment="1">
      <alignment/>
    </xf>
    <xf numFmtId="0" fontId="13" fillId="0" borderId="32" xfId="0" applyFont="1" applyFill="1" applyBorder="1" applyAlignment="1" applyProtection="1">
      <alignment horizontal="right"/>
      <protection locked="0"/>
    </xf>
    <xf numFmtId="0" fontId="13" fillId="0" borderId="32" xfId="0" applyFont="1" applyBorder="1" applyAlignment="1" applyProtection="1">
      <alignment horizontal="center" wrapText="1" shrinkToFit="1"/>
      <protection locked="0"/>
    </xf>
    <xf numFmtId="0" fontId="0" fillId="0" borderId="4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5" xfId="0" applyFill="1" applyBorder="1" applyAlignment="1">
      <alignment/>
    </xf>
    <xf numFmtId="0" fontId="14" fillId="4" borderId="23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47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1" fontId="13" fillId="0" borderId="32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3" fillId="0" borderId="2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8" fillId="0" borderId="35" xfId="0" applyFont="1" applyBorder="1" applyAlignment="1" applyProtection="1">
      <alignment horizontal="center" wrapText="1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9" fillId="24" borderId="35" xfId="0" applyFont="1" applyFill="1" applyBorder="1" applyAlignment="1">
      <alignment horizontal="left"/>
    </xf>
    <xf numFmtId="0" fontId="13" fillId="0" borderId="3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4" borderId="24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1" fontId="14" fillId="4" borderId="48" xfId="0" applyNumberFormat="1" applyFont="1" applyFill="1" applyBorder="1" applyAlignment="1">
      <alignment horizontal="center"/>
    </xf>
    <xf numFmtId="1" fontId="14" fillId="4" borderId="49" xfId="0" applyNumberFormat="1" applyFont="1" applyFill="1" applyBorder="1" applyAlignment="1">
      <alignment horizontal="center"/>
    </xf>
    <xf numFmtId="1" fontId="14" fillId="4" borderId="50" xfId="0" applyNumberFormat="1" applyFont="1" applyFill="1" applyBorder="1" applyAlignment="1">
      <alignment horizontal="center"/>
    </xf>
    <xf numFmtId="0" fontId="20" fillId="2" borderId="41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left"/>
    </xf>
    <xf numFmtId="0" fontId="20" fillId="2" borderId="52" xfId="0" applyFont="1" applyFill="1" applyBorder="1" applyAlignment="1">
      <alignment horizontal="left"/>
    </xf>
    <xf numFmtId="3" fontId="14" fillId="2" borderId="53" xfId="57" applyNumberFormat="1" applyFont="1" applyFill="1" applyBorder="1" applyAlignment="1">
      <alignment horizontal="right"/>
    </xf>
    <xf numFmtId="3" fontId="14" fillId="2" borderId="35" xfId="57" applyNumberFormat="1" applyFont="1" applyFill="1" applyBorder="1" applyAlignment="1">
      <alignment horizontal="right"/>
    </xf>
    <xf numFmtId="3" fontId="14" fillId="2" borderId="54" xfId="57" applyNumberFormat="1" applyFont="1" applyFill="1" applyBorder="1" applyAlignment="1">
      <alignment horizontal="right"/>
    </xf>
    <xf numFmtId="0" fontId="16" fillId="0" borderId="20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3" fontId="13" fillId="0" borderId="23" xfId="57" applyNumberFormat="1" applyFont="1" applyBorder="1" applyAlignment="1" applyProtection="1">
      <alignment horizontal="right"/>
      <protection locked="0"/>
    </xf>
    <xf numFmtId="3" fontId="13" fillId="0" borderId="24" xfId="57" applyNumberFormat="1" applyFont="1" applyBorder="1" applyAlignment="1" applyProtection="1">
      <alignment horizontal="right"/>
      <protection locked="0"/>
    </xf>
    <xf numFmtId="3" fontId="13" fillId="0" borderId="38" xfId="57" applyNumberFormat="1" applyFont="1" applyBorder="1" applyAlignment="1" applyProtection="1">
      <alignment horizontal="right"/>
      <protection locked="0"/>
    </xf>
    <xf numFmtId="0" fontId="20" fillId="2" borderId="20" xfId="0" applyFont="1" applyFill="1" applyBorder="1" applyAlignment="1">
      <alignment horizontal="left"/>
    </xf>
    <xf numFmtId="0" fontId="20" fillId="2" borderId="32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3" fontId="14" fillId="2" borderId="23" xfId="57" applyNumberFormat="1" applyFont="1" applyFill="1" applyBorder="1" applyAlignment="1">
      <alignment horizontal="right"/>
    </xf>
    <xf numFmtId="3" fontId="14" fillId="2" borderId="24" xfId="57" applyNumberFormat="1" applyFont="1" applyFill="1" applyBorder="1" applyAlignment="1">
      <alignment horizontal="right"/>
    </xf>
    <xf numFmtId="3" fontId="14" fillId="2" borderId="38" xfId="57" applyNumberFormat="1" applyFont="1" applyFill="1" applyBorder="1" applyAlignment="1">
      <alignment horizontal="right"/>
    </xf>
    <xf numFmtId="0" fontId="20" fillId="0" borderId="20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3" fontId="14" fillId="0" borderId="23" xfId="57" applyNumberFormat="1" applyFont="1" applyBorder="1" applyAlignment="1" applyProtection="1">
      <alignment horizontal="right"/>
      <protection locked="0"/>
    </xf>
    <xf numFmtId="3" fontId="14" fillId="0" borderId="24" xfId="57" applyNumberFormat="1" applyFont="1" applyBorder="1" applyAlignment="1" applyProtection="1">
      <alignment horizontal="right"/>
      <protection locked="0"/>
    </xf>
    <xf numFmtId="3" fontId="14" fillId="0" borderId="38" xfId="57" applyNumberFormat="1" applyFont="1" applyBorder="1" applyAlignment="1" applyProtection="1">
      <alignment horizontal="right"/>
      <protection locked="0"/>
    </xf>
    <xf numFmtId="0" fontId="16" fillId="0" borderId="2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3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left"/>
    </xf>
    <xf numFmtId="0" fontId="16" fillId="0" borderId="38" xfId="0" applyFont="1" applyFill="1" applyBorder="1" applyAlignment="1">
      <alignment horizontal="left"/>
    </xf>
    <xf numFmtId="3" fontId="14" fillId="0" borderId="23" xfId="57" applyNumberFormat="1" applyFont="1" applyFill="1" applyBorder="1" applyAlignment="1" applyProtection="1">
      <alignment horizontal="center"/>
      <protection locked="0"/>
    </xf>
    <xf numFmtId="3" fontId="14" fillId="0" borderId="24" xfId="57" applyNumberFormat="1" applyFont="1" applyFill="1" applyBorder="1" applyAlignment="1" applyProtection="1">
      <alignment horizontal="center"/>
      <protection locked="0"/>
    </xf>
    <xf numFmtId="3" fontId="14" fillId="0" borderId="38" xfId="57" applyNumberFormat="1" applyFont="1" applyFill="1" applyBorder="1" applyAlignment="1" applyProtection="1">
      <alignment horizontal="center"/>
      <protection locked="0"/>
    </xf>
    <xf numFmtId="0" fontId="21" fillId="0" borderId="20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0" fillId="2" borderId="14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20" fillId="2" borderId="16" xfId="0" applyFont="1" applyFill="1" applyBorder="1" applyAlignment="1">
      <alignment horizontal="left"/>
    </xf>
    <xf numFmtId="3" fontId="14" fillId="2" borderId="48" xfId="57" applyNumberFormat="1" applyFont="1" applyFill="1" applyBorder="1" applyAlignment="1">
      <alignment horizontal="right"/>
    </xf>
    <xf numFmtId="3" fontId="14" fillId="2" borderId="49" xfId="57" applyNumberFormat="1" applyFont="1" applyFill="1" applyBorder="1" applyAlignment="1">
      <alignment horizontal="right"/>
    </xf>
    <xf numFmtId="3" fontId="14" fillId="2" borderId="50" xfId="57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3" fillId="24" borderId="3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3" xfId="0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55" xfId="0" applyFill="1" applyBorder="1" applyAlignment="1">
      <alignment/>
    </xf>
    <xf numFmtId="0" fontId="5" fillId="0" borderId="39" xfId="0" applyFont="1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5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2" xfId="0" applyFill="1" applyBorder="1" applyAlignment="1">
      <alignment/>
    </xf>
    <xf numFmtId="0" fontId="5" fillId="2" borderId="25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24" borderId="35" xfId="0" applyFont="1" applyFill="1" applyBorder="1" applyAlignment="1">
      <alignment horizontal="left"/>
    </xf>
    <xf numFmtId="0" fontId="8" fillId="24" borderId="24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5" fillId="4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3" fontId="5" fillId="4" borderId="39" xfId="0" applyNumberFormat="1" applyFont="1" applyFill="1" applyBorder="1" applyAlignment="1">
      <alignment horizontal="center"/>
    </xf>
    <xf numFmtId="3" fontId="5" fillId="4" borderId="43" xfId="0" applyNumberFormat="1" applyFont="1" applyFill="1" applyBorder="1" applyAlignment="1">
      <alignment horizontal="center"/>
    </xf>
    <xf numFmtId="3" fontId="5" fillId="4" borderId="42" xfId="0" applyNumberFormat="1" applyFont="1" applyFill="1" applyBorder="1" applyAlignment="1">
      <alignment horizontal="center"/>
    </xf>
    <xf numFmtId="3" fontId="5" fillId="4" borderId="20" xfId="0" applyNumberFormat="1" applyFont="1" applyFill="1" applyBorder="1" applyAlignment="1">
      <alignment horizontal="center"/>
    </xf>
    <xf numFmtId="3" fontId="5" fillId="4" borderId="32" xfId="0" applyNumberFormat="1" applyFont="1" applyFill="1" applyBorder="1" applyAlignment="1">
      <alignment horizontal="center"/>
    </xf>
    <xf numFmtId="3" fontId="5" fillId="4" borderId="19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24" borderId="38" xfId="0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0" fillId="24" borderId="53" xfId="0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24" borderId="35" xfId="0" applyFont="1" applyFill="1" applyBorder="1" applyAlignment="1">
      <alignment horizontal="center"/>
    </xf>
    <xf numFmtId="0" fontId="12" fillId="0" borderId="26" xfId="0" applyFont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3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/>
    </xf>
    <xf numFmtId="0" fontId="14" fillId="24" borderId="26" xfId="0" applyFont="1" applyFill="1" applyBorder="1" applyAlignment="1" applyProtection="1">
      <alignment vertical="top"/>
      <protection/>
    </xf>
    <xf numFmtId="0" fontId="14" fillId="24" borderId="27" xfId="0" applyFont="1" applyFill="1" applyBorder="1" applyAlignment="1" applyProtection="1">
      <alignment vertical="top"/>
      <protection/>
    </xf>
    <xf numFmtId="0" fontId="14" fillId="24" borderId="28" xfId="0" applyFont="1" applyFill="1" applyBorder="1" applyAlignment="1" applyProtection="1">
      <alignment vertical="top"/>
      <protection/>
    </xf>
    <xf numFmtId="0" fontId="14" fillId="24" borderId="33" xfId="0" applyFont="1" applyFill="1" applyBorder="1" applyAlignment="1" applyProtection="1">
      <alignment vertical="top"/>
      <protection/>
    </xf>
    <xf numFmtId="0" fontId="14" fillId="24" borderId="35" xfId="0" applyFont="1" applyFill="1" applyBorder="1" applyAlignment="1" applyProtection="1">
      <alignment vertical="top"/>
      <protection/>
    </xf>
    <xf numFmtId="0" fontId="14" fillId="24" borderId="34" xfId="0" applyFont="1" applyFill="1" applyBorder="1" applyAlignment="1" applyProtection="1">
      <alignment vertical="top"/>
      <protection/>
    </xf>
    <xf numFmtId="0" fontId="13" fillId="0" borderId="22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/>
    </xf>
    <xf numFmtId="0" fontId="13" fillId="0" borderId="30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 hidden="1"/>
    </xf>
    <xf numFmtId="49" fontId="13" fillId="0" borderId="29" xfId="0" applyNumberFormat="1" applyFont="1" applyBorder="1" applyAlignment="1" applyProtection="1">
      <alignment/>
      <protection hidden="1"/>
    </xf>
    <xf numFmtId="0" fontId="13" fillId="0" borderId="27" xfId="0" applyFont="1" applyBorder="1" applyAlignment="1" applyProtection="1">
      <alignment/>
      <protection hidden="1"/>
    </xf>
    <xf numFmtId="0" fontId="13" fillId="0" borderId="27" xfId="0" applyFont="1" applyBorder="1" applyAlignment="1" applyProtection="1">
      <alignment/>
      <protection/>
    </xf>
    <xf numFmtId="0" fontId="13" fillId="0" borderId="26" xfId="0" applyFont="1" applyBorder="1" applyAlignment="1" applyProtection="1">
      <alignment shrinkToFit="1"/>
      <protection hidden="1" locked="0"/>
    </xf>
    <xf numFmtId="0" fontId="13" fillId="0" borderId="27" xfId="0" applyFont="1" applyBorder="1" applyAlignment="1" applyProtection="1">
      <alignment shrinkToFit="1"/>
      <protection locked="0"/>
    </xf>
    <xf numFmtId="0" fontId="13" fillId="0" borderId="28" xfId="0" applyFont="1" applyBorder="1" applyAlignment="1" applyProtection="1">
      <alignment shrinkToFit="1"/>
      <protection locked="0"/>
    </xf>
    <xf numFmtId="0" fontId="13" fillId="0" borderId="22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/>
      <protection locked="0"/>
    </xf>
    <xf numFmtId="0" fontId="13" fillId="0" borderId="31" xfId="0" applyFont="1" applyBorder="1" applyAlignment="1" applyProtection="1">
      <alignment shrinkToFit="1"/>
      <protection hidden="1" locked="0"/>
    </xf>
    <xf numFmtId="0" fontId="13" fillId="0" borderId="0" xfId="0" applyFont="1" applyBorder="1" applyAlignment="1" applyProtection="1">
      <alignment shrinkToFit="1"/>
      <protection locked="0"/>
    </xf>
    <xf numFmtId="0" fontId="13" fillId="0" borderId="30" xfId="0" applyFont="1" applyBorder="1" applyAlignment="1" applyProtection="1">
      <alignment shrinkToFit="1"/>
      <protection locked="0"/>
    </xf>
    <xf numFmtId="0" fontId="13" fillId="0" borderId="0" xfId="0" applyFont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/>
      <protection hidden="1"/>
    </xf>
    <xf numFmtId="0" fontId="12" fillId="0" borderId="34" xfId="0" applyFont="1" applyBorder="1" applyAlignment="1" applyProtection="1">
      <alignment horizontal="center"/>
      <protection hidden="1"/>
    </xf>
    <xf numFmtId="0" fontId="13" fillId="0" borderId="26" xfId="0" applyFont="1" applyBorder="1" applyAlignment="1" applyProtection="1">
      <alignment/>
      <protection hidden="1"/>
    </xf>
    <xf numFmtId="0" fontId="13" fillId="0" borderId="28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/>
      <protection hidden="1"/>
    </xf>
    <xf numFmtId="0" fontId="13" fillId="0" borderId="35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shrinkToFit="1"/>
      <protection hidden="1" locked="0"/>
    </xf>
    <xf numFmtId="0" fontId="13" fillId="0" borderId="33" xfId="0" applyFont="1" applyBorder="1" applyAlignment="1" applyProtection="1">
      <alignment shrinkToFit="1"/>
      <protection hidden="1" locked="0"/>
    </xf>
    <xf numFmtId="0" fontId="13" fillId="0" borderId="35" xfId="0" applyFont="1" applyBorder="1" applyAlignment="1" applyProtection="1">
      <alignment shrinkToFit="1"/>
      <protection locked="0"/>
    </xf>
    <xf numFmtId="0" fontId="13" fillId="0" borderId="34" xfId="0" applyFont="1" applyBorder="1" applyAlignment="1" applyProtection="1">
      <alignment shrinkToFit="1"/>
      <protection locked="0"/>
    </xf>
    <xf numFmtId="49" fontId="13" fillId="0" borderId="0" xfId="0" applyNumberFormat="1" applyFont="1" applyBorder="1" applyAlignment="1" applyProtection="1">
      <alignment/>
      <protection hidden="1"/>
    </xf>
    <xf numFmtId="0" fontId="13" fillId="0" borderId="51" xfId="0" applyFont="1" applyBorder="1" applyAlignment="1" applyProtection="1">
      <alignment shrinkToFit="1"/>
      <protection hidden="1" locked="0"/>
    </xf>
    <xf numFmtId="0" fontId="13" fillId="0" borderId="22" xfId="0" applyFont="1" applyFill="1" applyBorder="1" applyAlignment="1" applyProtection="1">
      <alignment horizontal="left" wrapText="1"/>
      <protection locked="0"/>
    </xf>
    <xf numFmtId="0" fontId="13" fillId="0" borderId="24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2" xfId="0" applyFont="1" applyBorder="1" applyAlignment="1" applyProtection="1">
      <alignment wrapText="1" shrinkToFit="1"/>
      <protection locked="0"/>
    </xf>
    <xf numFmtId="0" fontId="13" fillId="0" borderId="24" xfId="0" applyFont="1" applyBorder="1" applyAlignment="1" applyProtection="1">
      <alignment shrinkToFit="1"/>
      <protection locked="0"/>
    </xf>
    <xf numFmtId="0" fontId="13" fillId="0" borderId="25" xfId="0" applyFont="1" applyBorder="1" applyAlignment="1" applyProtection="1">
      <alignment shrinkToFit="1"/>
      <protection locked="0"/>
    </xf>
    <xf numFmtId="0" fontId="13" fillId="0" borderId="0" xfId="0" applyFont="1" applyBorder="1" applyAlignment="1" applyProtection="1">
      <alignment horizontal="center"/>
      <protection/>
    </xf>
    <xf numFmtId="49" fontId="13" fillId="0" borderId="22" xfId="0" applyNumberFormat="1" applyFont="1" applyBorder="1" applyAlignment="1" applyProtection="1">
      <alignment/>
      <protection locked="0"/>
    </xf>
    <xf numFmtId="0" fontId="13" fillId="24" borderId="35" xfId="0" applyFont="1" applyFill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shrinkToFit="1"/>
      <protection locked="0"/>
    </xf>
    <xf numFmtId="3" fontId="13" fillId="0" borderId="32" xfId="0" applyNumberFormat="1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/>
      <protection locked="0"/>
    </xf>
    <xf numFmtId="49" fontId="12" fillId="0" borderId="33" xfId="0" applyNumberFormat="1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/>
      <protection/>
    </xf>
    <xf numFmtId="0" fontId="14" fillId="0" borderId="32" xfId="0" applyFont="1" applyBorder="1" applyAlignment="1" applyProtection="1">
      <alignment wrapText="1"/>
      <protection/>
    </xf>
    <xf numFmtId="49" fontId="13" fillId="0" borderId="37" xfId="0" applyNumberFormat="1" applyFont="1" applyBorder="1" applyAlignment="1" applyProtection="1">
      <alignment/>
      <protection/>
    </xf>
    <xf numFmtId="49" fontId="13" fillId="0" borderId="31" xfId="0" applyNumberFormat="1" applyFont="1" applyBorder="1" applyAlignment="1" applyProtection="1">
      <alignment/>
      <protection/>
    </xf>
    <xf numFmtId="49" fontId="13" fillId="0" borderId="51" xfId="0" applyNumberFormat="1" applyFont="1" applyBorder="1" applyAlignment="1" applyProtection="1">
      <alignment/>
      <protection/>
    </xf>
    <xf numFmtId="0" fontId="13" fillId="0" borderId="37" xfId="0" applyFont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0" fillId="0" borderId="51" xfId="0" applyBorder="1" applyAlignment="1" applyProtection="1">
      <alignment/>
      <protection/>
    </xf>
    <xf numFmtId="0" fontId="13" fillId="0" borderId="26" xfId="0" applyFont="1" applyBorder="1" applyAlignment="1" applyProtection="1">
      <alignment/>
      <protection/>
    </xf>
    <xf numFmtId="0" fontId="13" fillId="0" borderId="28" xfId="0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vertical="top" wrapText="1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49" fontId="12" fillId="0" borderId="26" xfId="0" applyNumberFormat="1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49" fontId="12" fillId="0" borderId="29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vertical="center"/>
      <protection/>
    </xf>
    <xf numFmtId="0" fontId="13" fillId="0" borderId="28" xfId="0" applyFont="1" applyBorder="1" applyAlignment="1" applyProtection="1">
      <alignment vertical="center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30" xfId="0" applyFont="1" applyBorder="1" applyAlignment="1" applyProtection="1">
      <alignment vertical="center"/>
      <protection/>
    </xf>
    <xf numFmtId="0" fontId="14" fillId="24" borderId="22" xfId="0" applyFont="1" applyFill="1" applyBorder="1" applyAlignment="1" applyProtection="1">
      <alignment vertical="top" wrapText="1"/>
      <protection/>
    </xf>
    <xf numFmtId="0" fontId="13" fillId="24" borderId="24" xfId="0" applyFont="1" applyFill="1" applyBorder="1" applyAlignment="1" applyProtection="1">
      <alignment vertical="top" wrapText="1"/>
      <protection/>
    </xf>
    <xf numFmtId="0" fontId="13" fillId="24" borderId="25" xfId="0" applyFont="1" applyFill="1" applyBorder="1" applyAlignment="1" applyProtection="1">
      <alignment vertical="top" wrapText="1"/>
      <protection/>
    </xf>
    <xf numFmtId="0" fontId="15" fillId="0" borderId="32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30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4" fillId="24" borderId="25" xfId="0" applyFont="1" applyFill="1" applyBorder="1" applyAlignment="1" applyProtection="1">
      <alignment vertical="top" wrapText="1"/>
      <protection/>
    </xf>
    <xf numFmtId="49" fontId="13" fillId="0" borderId="32" xfId="0" applyNumberFormat="1" applyFont="1" applyBorder="1" applyAlignment="1" applyProtection="1">
      <alignment/>
      <protection/>
    </xf>
    <xf numFmtId="49" fontId="14" fillId="0" borderId="37" xfId="0" applyNumberFormat="1" applyFont="1" applyBorder="1" applyAlignment="1" applyProtection="1">
      <alignment horizontal="center" wrapText="1"/>
      <protection/>
    </xf>
    <xf numFmtId="0" fontId="14" fillId="0" borderId="37" xfId="0" applyFont="1" applyBorder="1" applyAlignment="1" applyProtection="1">
      <alignment horizontal="center"/>
      <protection/>
    </xf>
    <xf numFmtId="49" fontId="14" fillId="0" borderId="31" xfId="0" applyNumberFormat="1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shrinkToFit="1"/>
      <protection locked="0"/>
    </xf>
    <xf numFmtId="49" fontId="14" fillId="0" borderId="32" xfId="0" applyNumberFormat="1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49" fontId="13" fillId="0" borderId="26" xfId="0" applyNumberFormat="1" applyFont="1" applyBorder="1" applyAlignment="1" applyProtection="1">
      <alignment shrinkToFit="1"/>
      <protection locked="0"/>
    </xf>
    <xf numFmtId="49" fontId="13" fillId="0" borderId="33" xfId="0" applyNumberFormat="1" applyFont="1" applyBorder="1" applyAlignment="1" applyProtection="1">
      <alignment shrinkToFit="1"/>
      <protection locked="0"/>
    </xf>
    <xf numFmtId="49" fontId="13" fillId="0" borderId="0" xfId="0" applyNumberFormat="1" applyFont="1" applyAlignment="1" applyProtection="1">
      <alignment horizontal="center"/>
      <protection/>
    </xf>
    <xf numFmtId="49" fontId="13" fillId="0" borderId="26" xfId="0" applyNumberFormat="1" applyFont="1" applyFill="1" applyBorder="1" applyAlignment="1" applyProtection="1">
      <alignment shrinkToFit="1"/>
      <protection locked="0"/>
    </xf>
    <xf numFmtId="0" fontId="13" fillId="0" borderId="28" xfId="0" applyFont="1" applyFill="1" applyBorder="1" applyAlignment="1" applyProtection="1">
      <alignment shrinkToFi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0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5057775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2600325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2286000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2286000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8765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2295525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200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2295525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5242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5086350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2628900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2295525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2295525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876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2314575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2004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2314575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5057775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2600325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2286000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2286000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8765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2295525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200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2295525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5242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5057775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2600325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2286000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2286000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8765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2295525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200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2295525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5242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5057775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2600325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2286000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2286000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8765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2295525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200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2295525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5242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5057775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2600325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2286000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2286000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14900" y="28765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2295525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2004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2295525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52425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5086350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2628900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2295525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2295525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876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2314575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2004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2314575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5086350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2628900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2295525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2295525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876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2314575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2004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2314575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5086350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2628900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2295525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2295525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876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2314575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2004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2314575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4800600</xdr:colOff>
      <xdr:row>19</xdr:row>
      <xdr:rowOff>47625</xdr:rowOff>
    </xdr:from>
    <xdr:to>
      <xdr:col>2</xdr:col>
      <xdr:colOff>5086350</xdr:colOff>
      <xdr:row>19</xdr:row>
      <xdr:rowOff>295275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54102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2343150</xdr:colOff>
      <xdr:row>19</xdr:row>
      <xdr:rowOff>28575</xdr:rowOff>
    </xdr:from>
    <xdr:to>
      <xdr:col>2</xdr:col>
      <xdr:colOff>2628900</xdr:colOff>
      <xdr:row>19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3911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10</xdr:row>
      <xdr:rowOff>57150</xdr:rowOff>
    </xdr:from>
    <xdr:to>
      <xdr:col>2</xdr:col>
      <xdr:colOff>2295525</xdr:colOff>
      <xdr:row>10</xdr:row>
      <xdr:rowOff>304800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5908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2019300</xdr:colOff>
      <xdr:row>11</xdr:row>
      <xdr:rowOff>28575</xdr:rowOff>
    </xdr:from>
    <xdr:to>
      <xdr:col>2</xdr:col>
      <xdr:colOff>2295525</xdr:colOff>
      <xdr:row>11</xdr:row>
      <xdr:rowOff>276225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8765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12</xdr:row>
      <xdr:rowOff>38100</xdr:rowOff>
    </xdr:from>
    <xdr:to>
      <xdr:col>2</xdr:col>
      <xdr:colOff>2314575</xdr:colOff>
      <xdr:row>12</xdr:row>
      <xdr:rowOff>285750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32004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2028825</xdr:colOff>
      <xdr:row>13</xdr:row>
      <xdr:rowOff>47625</xdr:rowOff>
    </xdr:from>
    <xdr:to>
      <xdr:col>2</xdr:col>
      <xdr:colOff>2314575</xdr:colOff>
      <xdr:row>13</xdr:row>
      <xdr:rowOff>295275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T96"/>
  <sheetViews>
    <sheetView zoomScalePageLayoutView="0" workbookViewId="0" topLeftCell="A115">
      <selection activeCell="T90" sqref="T90"/>
    </sheetView>
  </sheetViews>
  <sheetFormatPr defaultColWidth="9.00390625" defaultRowHeight="12.75"/>
  <cols>
    <col min="1" max="1" width="5.50390625" style="107" customWidth="1"/>
    <col min="2" max="7" width="3.25390625" style="107" customWidth="1"/>
    <col min="8" max="8" width="3.125" style="107" customWidth="1"/>
    <col min="9" max="13" width="3.25390625" style="107" customWidth="1"/>
    <col min="14" max="14" width="3.75390625" style="107" customWidth="1"/>
    <col min="15" max="17" width="3.25390625" style="107" customWidth="1"/>
    <col min="18" max="18" width="3.125" style="107" customWidth="1"/>
    <col min="19" max="19" width="14.25390625" style="107" customWidth="1"/>
    <col min="20" max="20" width="12.00390625" style="107" customWidth="1"/>
    <col min="21" max="16384" width="9.125" style="107" customWidth="1"/>
  </cols>
  <sheetData>
    <row r="1" spans="2:18" ht="17.25" customHeight="1">
      <c r="B1" s="150">
        <v>1</v>
      </c>
      <c r="C1" s="151" t="s">
        <v>192</v>
      </c>
      <c r="D1" s="151" t="s">
        <v>193</v>
      </c>
      <c r="E1" s="151" t="s">
        <v>194</v>
      </c>
      <c r="F1" s="151" t="s">
        <v>195</v>
      </c>
      <c r="G1" s="151" t="s">
        <v>195</v>
      </c>
      <c r="H1" s="151" t="s">
        <v>192</v>
      </c>
      <c r="I1" s="151" t="s">
        <v>196</v>
      </c>
      <c r="J1" s="151" t="s">
        <v>197</v>
      </c>
      <c r="K1" s="151" t="s">
        <v>195</v>
      </c>
      <c r="L1" s="151" t="s">
        <v>194</v>
      </c>
      <c r="M1" s="151"/>
      <c r="N1" s="151"/>
      <c r="O1" s="151"/>
      <c r="P1" s="151"/>
      <c r="Q1" s="151"/>
      <c r="R1" s="151"/>
    </row>
    <row r="2" spans="1:18" ht="12">
      <c r="A2" s="213" t="s">
        <v>41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</row>
    <row r="14" spans="1:20" ht="24.75">
      <c r="A14" s="214" t="s">
        <v>0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</row>
    <row r="15" spans="1:20" ht="24.75">
      <c r="A15" s="214" t="s">
        <v>58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</row>
    <row r="17" spans="1:14" ht="18">
      <c r="A17" s="109"/>
      <c r="B17" s="109"/>
      <c r="C17" s="109"/>
      <c r="D17" s="109"/>
      <c r="E17" s="109"/>
      <c r="F17" s="109"/>
      <c r="G17" s="109"/>
      <c r="H17" s="109"/>
      <c r="I17" s="109"/>
      <c r="K17" s="110">
        <v>2</v>
      </c>
      <c r="L17" s="110">
        <v>0</v>
      </c>
      <c r="M17" s="110">
        <v>1</v>
      </c>
      <c r="N17" s="110">
        <v>3</v>
      </c>
    </row>
    <row r="22" ht="6.75" customHeight="1"/>
    <row r="23" ht="12" hidden="1"/>
    <row r="24" spans="1:20" s="180" customFormat="1" ht="37.5" customHeight="1">
      <c r="A24" s="215" t="s">
        <v>190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</row>
    <row r="25" spans="1:20" ht="12">
      <c r="A25" s="211" t="s">
        <v>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</row>
    <row r="30" spans="1:20" ht="12">
      <c r="A30" s="216" t="s">
        <v>191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</row>
    <row r="31" spans="1:20" ht="12">
      <c r="A31" s="212" t="s">
        <v>2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</row>
    <row r="35" spans="1:20" ht="12.75">
      <c r="A35" s="210" t="s">
        <v>178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</row>
    <row r="42" spans="1:19" ht="12">
      <c r="A42" s="107" t="s">
        <v>3</v>
      </c>
      <c r="C42" s="216" t="s">
        <v>212</v>
      </c>
      <c r="D42" s="216"/>
      <c r="E42" s="216"/>
      <c r="F42" s="216"/>
      <c r="G42" s="216"/>
      <c r="H42" s="216"/>
      <c r="I42" s="216"/>
      <c r="J42" s="216"/>
      <c r="N42" s="220"/>
      <c r="O42" s="220"/>
      <c r="P42" s="220"/>
      <c r="Q42" s="220"/>
      <c r="R42" s="220"/>
      <c r="S42" s="220"/>
    </row>
    <row r="43" spans="14:19" ht="12">
      <c r="N43" s="211" t="s">
        <v>4</v>
      </c>
      <c r="O43" s="211"/>
      <c r="P43" s="211"/>
      <c r="Q43" s="211"/>
      <c r="R43" s="211"/>
      <c r="S43" s="211"/>
    </row>
    <row r="44" spans="14:19" ht="12">
      <c r="N44" s="212" t="s">
        <v>5</v>
      </c>
      <c r="O44" s="212"/>
      <c r="P44" s="212"/>
      <c r="Q44" s="212"/>
      <c r="R44" s="212"/>
      <c r="S44" s="212"/>
    </row>
    <row r="46" spans="11:12" ht="12">
      <c r="K46" s="212" t="s">
        <v>6</v>
      </c>
      <c r="L46" s="212"/>
    </row>
    <row r="49" spans="2:17" ht="7.5" customHeight="1"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2:18" ht="17.25" customHeight="1">
      <c r="B50" s="133">
        <f>IF(B1=0,"",B1)</f>
        <v>1</v>
      </c>
      <c r="C50" s="133" t="str">
        <f aca="true" t="shared" si="0" ref="C50:M50">IF(C1=0,"",C1)</f>
        <v>8</v>
      </c>
      <c r="D50" s="133" t="str">
        <f t="shared" si="0"/>
        <v>0</v>
      </c>
      <c r="E50" s="133" t="str">
        <f t="shared" si="0"/>
        <v>3</v>
      </c>
      <c r="F50" s="133" t="str">
        <f t="shared" si="0"/>
        <v>4</v>
      </c>
      <c r="G50" s="133" t="str">
        <f t="shared" si="0"/>
        <v>4</v>
      </c>
      <c r="H50" s="133" t="str">
        <f t="shared" si="0"/>
        <v>8</v>
      </c>
      <c r="I50" s="133" t="str">
        <f t="shared" si="0"/>
        <v>2</v>
      </c>
      <c r="J50" s="133" t="str">
        <f t="shared" si="0"/>
        <v>1</v>
      </c>
      <c r="K50" s="133" t="str">
        <f t="shared" si="0"/>
        <v>4</v>
      </c>
      <c r="L50" s="133" t="str">
        <f t="shared" si="0"/>
        <v>3</v>
      </c>
      <c r="M50" s="133">
        <f t="shared" si="0"/>
      </c>
      <c r="N50" s="133">
        <f>IF(M1=0,"",N1)</f>
      </c>
      <c r="O50" s="133">
        <f>IF(M1=0,"",O1)</f>
      </c>
      <c r="P50" s="133">
        <f>IF(M1=0,"",P1)</f>
      </c>
      <c r="Q50" s="133">
        <f>IF(M1=0,"",Q1)</f>
      </c>
      <c r="R50" s="133">
        <f>IF(M1=0,"",R1)</f>
      </c>
    </row>
    <row r="51" spans="1:18" ht="12">
      <c r="A51" s="213" t="s">
        <v>41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</row>
    <row r="52" ht="6" customHeight="1"/>
    <row r="53" ht="3.75" customHeight="1"/>
    <row r="54" spans="1:20" ht="15" customHeight="1">
      <c r="A54" s="218" t="s">
        <v>7</v>
      </c>
      <c r="B54" s="218"/>
      <c r="C54" s="218"/>
      <c r="D54" s="218"/>
      <c r="E54" s="218"/>
      <c r="F54" s="218"/>
      <c r="G54" s="218"/>
      <c r="H54" s="219" t="str">
        <f>IF(A24=0,"",A24)</f>
        <v>Anyaoltalmazó Alapítvány</v>
      </c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</row>
    <row r="55" ht="4.5" customHeight="1"/>
    <row r="56" spans="1:20" ht="15" customHeight="1">
      <c r="A56" s="218" t="s">
        <v>8</v>
      </c>
      <c r="B56" s="218"/>
      <c r="C56" s="218"/>
      <c r="D56" s="218"/>
      <c r="E56" s="218"/>
      <c r="F56" s="112"/>
      <c r="G56" s="112"/>
      <c r="H56" s="219" t="str">
        <f>IF(A30=0,"",A30)</f>
        <v>1201 Budapest, Török Flóris utca 228. </v>
      </c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</row>
    <row r="57" ht="6.75" customHeight="1"/>
    <row r="58" spans="1:20" ht="15">
      <c r="A58" s="221" t="s">
        <v>43</v>
      </c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</row>
    <row r="59" spans="1:20" ht="15">
      <c r="A59" s="221" t="s">
        <v>50</v>
      </c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</row>
    <row r="60" ht="6" customHeight="1"/>
    <row r="61" spans="11:20" ht="17.25" customHeight="1">
      <c r="K61" s="113">
        <v>2</v>
      </c>
      <c r="L61" s="113">
        <v>0</v>
      </c>
      <c r="M61" s="113">
        <v>1</v>
      </c>
      <c r="N61" s="113">
        <v>3</v>
      </c>
      <c r="O61" s="207" t="s">
        <v>9</v>
      </c>
      <c r="P61" s="208"/>
      <c r="T61" s="205" t="s">
        <v>39</v>
      </c>
    </row>
    <row r="62" ht="12.75" thickBot="1">
      <c r="T62" s="206"/>
    </row>
    <row r="63" spans="1:20" ht="12.75">
      <c r="A63" s="114" t="s">
        <v>10</v>
      </c>
      <c r="B63" s="201" t="s">
        <v>11</v>
      </c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3"/>
      <c r="O63" s="197" t="s">
        <v>12</v>
      </c>
      <c r="P63" s="198"/>
      <c r="Q63" s="198"/>
      <c r="R63" s="196"/>
      <c r="S63" s="114" t="s">
        <v>185</v>
      </c>
      <c r="T63" s="224" t="s">
        <v>13</v>
      </c>
    </row>
    <row r="64" spans="1:20" ht="12.75">
      <c r="A64" s="115" t="s">
        <v>14</v>
      </c>
      <c r="B64" s="204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200"/>
      <c r="O64" s="195"/>
      <c r="P64" s="222"/>
      <c r="Q64" s="222"/>
      <c r="R64" s="223"/>
      <c r="S64" s="115" t="s">
        <v>15</v>
      </c>
      <c r="T64" s="225"/>
    </row>
    <row r="65" spans="1:20" ht="13.5" thickBot="1">
      <c r="A65" s="116" t="s">
        <v>16</v>
      </c>
      <c r="B65" s="226" t="s">
        <v>17</v>
      </c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8"/>
      <c r="O65" s="229" t="s">
        <v>18</v>
      </c>
      <c r="P65" s="230"/>
      <c r="Q65" s="230"/>
      <c r="R65" s="231"/>
      <c r="S65" s="117" t="s">
        <v>19</v>
      </c>
      <c r="T65" s="117" t="s">
        <v>20</v>
      </c>
    </row>
    <row r="66" spans="1:20" ht="19.5" customHeight="1">
      <c r="A66" s="118">
        <v>1</v>
      </c>
      <c r="B66" s="232" t="s">
        <v>59</v>
      </c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4"/>
      <c r="O66" s="235">
        <f>SUM(O67:O69)</f>
        <v>35025</v>
      </c>
      <c r="P66" s="236"/>
      <c r="Q66" s="236"/>
      <c r="R66" s="237"/>
      <c r="S66" s="155"/>
      <c r="T66" s="119">
        <f>SUM(T67:T69)</f>
        <v>33338</v>
      </c>
    </row>
    <row r="67" spans="1:20" ht="19.5" customHeight="1">
      <c r="A67" s="120">
        <v>2</v>
      </c>
      <c r="B67" s="238" t="s">
        <v>21</v>
      </c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40"/>
      <c r="O67" s="241"/>
      <c r="P67" s="242"/>
      <c r="Q67" s="242"/>
      <c r="R67" s="243"/>
      <c r="S67" s="156"/>
      <c r="T67" s="160"/>
    </row>
    <row r="68" spans="1:20" ht="19.5" customHeight="1">
      <c r="A68" s="120">
        <v>3</v>
      </c>
      <c r="B68" s="238" t="s">
        <v>22</v>
      </c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40"/>
      <c r="O68" s="241">
        <v>35025</v>
      </c>
      <c r="P68" s="242"/>
      <c r="Q68" s="242"/>
      <c r="R68" s="243"/>
      <c r="S68" s="156"/>
      <c r="T68" s="160">
        <v>33338</v>
      </c>
    </row>
    <row r="69" spans="1:20" ht="19.5" customHeight="1">
      <c r="A69" s="120">
        <v>4</v>
      </c>
      <c r="B69" s="238" t="s">
        <v>23</v>
      </c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40"/>
      <c r="O69" s="241"/>
      <c r="P69" s="242"/>
      <c r="Q69" s="242"/>
      <c r="R69" s="243"/>
      <c r="S69" s="156"/>
      <c r="T69" s="160"/>
    </row>
    <row r="70" spans="1:20" ht="19.5" customHeight="1">
      <c r="A70" s="121">
        <v>5</v>
      </c>
      <c r="B70" s="244" t="s">
        <v>40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6"/>
      <c r="O70" s="247">
        <f>SUM(O71:O74)</f>
        <v>65745</v>
      </c>
      <c r="P70" s="248"/>
      <c r="Q70" s="248"/>
      <c r="R70" s="249"/>
      <c r="S70" s="157"/>
      <c r="T70" s="122">
        <f>SUM(T71:T74)</f>
        <v>70053</v>
      </c>
    </row>
    <row r="71" spans="1:20" ht="19.5" customHeight="1">
      <c r="A71" s="120">
        <v>6</v>
      </c>
      <c r="B71" s="238" t="s">
        <v>24</v>
      </c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40"/>
      <c r="O71" s="241">
        <v>107</v>
      </c>
      <c r="P71" s="242"/>
      <c r="Q71" s="242"/>
      <c r="R71" s="243"/>
      <c r="S71" s="156"/>
      <c r="T71" s="160">
        <v>107</v>
      </c>
    </row>
    <row r="72" spans="1:20" ht="19.5" customHeight="1">
      <c r="A72" s="120">
        <v>7</v>
      </c>
      <c r="B72" s="238" t="s">
        <v>25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40"/>
      <c r="O72" s="241">
        <v>2583</v>
      </c>
      <c r="P72" s="242"/>
      <c r="Q72" s="242"/>
      <c r="R72" s="243"/>
      <c r="S72" s="156"/>
      <c r="T72" s="160">
        <v>1777</v>
      </c>
    </row>
    <row r="73" spans="1:20" ht="19.5" customHeight="1">
      <c r="A73" s="120">
        <v>8</v>
      </c>
      <c r="B73" s="238" t="s">
        <v>26</v>
      </c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40"/>
      <c r="O73" s="241">
        <v>61995</v>
      </c>
      <c r="P73" s="242"/>
      <c r="Q73" s="242"/>
      <c r="R73" s="243"/>
      <c r="S73" s="156"/>
      <c r="T73" s="160">
        <v>63990</v>
      </c>
    </row>
    <row r="74" spans="1:20" ht="19.5" customHeight="1">
      <c r="A74" s="120">
        <v>9</v>
      </c>
      <c r="B74" s="238" t="s">
        <v>27</v>
      </c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40"/>
      <c r="O74" s="241">
        <v>1060</v>
      </c>
      <c r="P74" s="242"/>
      <c r="Q74" s="242"/>
      <c r="R74" s="243"/>
      <c r="S74" s="156"/>
      <c r="T74" s="160">
        <v>4179</v>
      </c>
    </row>
    <row r="75" spans="1:20" ht="19.5" customHeight="1">
      <c r="A75" s="120">
        <v>10</v>
      </c>
      <c r="B75" s="250" t="s">
        <v>28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2"/>
      <c r="O75" s="253">
        <v>528</v>
      </c>
      <c r="P75" s="254"/>
      <c r="Q75" s="254"/>
      <c r="R75" s="255"/>
      <c r="S75" s="157"/>
      <c r="T75" s="161">
        <v>1199</v>
      </c>
    </row>
    <row r="76" spans="1:20" ht="19.5" customHeight="1">
      <c r="A76" s="121">
        <v>11</v>
      </c>
      <c r="B76" s="244" t="s">
        <v>29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6"/>
      <c r="O76" s="247">
        <f>SUM(O66+O70+O75)</f>
        <v>101298</v>
      </c>
      <c r="P76" s="248"/>
      <c r="Q76" s="248"/>
      <c r="R76" s="249"/>
      <c r="S76" s="156"/>
      <c r="T76" s="122">
        <f>SUM(T66+T70+T75)</f>
        <v>104590</v>
      </c>
    </row>
    <row r="77" spans="1:20" ht="19.5" customHeight="1">
      <c r="A77" s="121">
        <v>12</v>
      </c>
      <c r="B77" s="244" t="s">
        <v>30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6"/>
      <c r="O77" s="247">
        <f>SUM(O78:O83)</f>
        <v>98576</v>
      </c>
      <c r="P77" s="248"/>
      <c r="Q77" s="248"/>
      <c r="R77" s="249"/>
      <c r="S77" s="157"/>
      <c r="T77" s="122">
        <f>SUM(T78:T83)</f>
        <v>99658</v>
      </c>
    </row>
    <row r="78" spans="1:20" ht="19.5" customHeight="1">
      <c r="A78" s="120">
        <v>13</v>
      </c>
      <c r="B78" s="238" t="s">
        <v>31</v>
      </c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40"/>
      <c r="O78" s="241">
        <v>1320</v>
      </c>
      <c r="P78" s="242"/>
      <c r="Q78" s="242"/>
      <c r="R78" s="243"/>
      <c r="S78" s="156"/>
      <c r="T78" s="160">
        <v>1320</v>
      </c>
    </row>
    <row r="79" spans="1:20" ht="19.5" customHeight="1">
      <c r="A79" s="120">
        <v>14</v>
      </c>
      <c r="B79" s="238" t="s">
        <v>32</v>
      </c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40"/>
      <c r="O79" s="241">
        <v>101138</v>
      </c>
      <c r="P79" s="242"/>
      <c r="Q79" s="242"/>
      <c r="R79" s="243"/>
      <c r="S79" s="156"/>
      <c r="T79" s="160">
        <v>97256</v>
      </c>
    </row>
    <row r="80" spans="1:20" ht="19.5" customHeight="1">
      <c r="A80" s="120">
        <v>15</v>
      </c>
      <c r="B80" s="238" t="s">
        <v>33</v>
      </c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40"/>
      <c r="O80" s="241"/>
      <c r="P80" s="242"/>
      <c r="Q80" s="242"/>
      <c r="R80" s="243"/>
      <c r="S80" s="156"/>
      <c r="T80" s="160"/>
    </row>
    <row r="81" spans="1:20" ht="19.5" customHeight="1">
      <c r="A81" s="120">
        <v>16</v>
      </c>
      <c r="B81" s="238" t="s">
        <v>34</v>
      </c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40"/>
      <c r="O81" s="241"/>
      <c r="P81" s="242"/>
      <c r="Q81" s="242"/>
      <c r="R81" s="243"/>
      <c r="S81" s="156"/>
      <c r="T81" s="160"/>
    </row>
    <row r="82" spans="1:20" ht="19.5" customHeight="1">
      <c r="A82" s="120">
        <v>17</v>
      </c>
      <c r="B82" s="256" t="s">
        <v>44</v>
      </c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8"/>
      <c r="O82" s="241">
        <v>-3882</v>
      </c>
      <c r="P82" s="242"/>
      <c r="Q82" s="242"/>
      <c r="R82" s="243"/>
      <c r="S82" s="156"/>
      <c r="T82" s="160">
        <f>'kettős egysz. ered.kimut.'!Y40</f>
        <v>1082</v>
      </c>
    </row>
    <row r="83" spans="1:20" ht="19.5" customHeight="1">
      <c r="A83" s="120">
        <v>18</v>
      </c>
      <c r="B83" s="265" t="s">
        <v>42</v>
      </c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7"/>
      <c r="O83" s="241"/>
      <c r="P83" s="242"/>
      <c r="Q83" s="242"/>
      <c r="R83" s="243"/>
      <c r="S83" s="156"/>
      <c r="T83" s="160"/>
    </row>
    <row r="84" spans="1:20" ht="19.5" customHeight="1" hidden="1">
      <c r="A84" s="120"/>
      <c r="B84" s="123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24"/>
      <c r="O84" s="152"/>
      <c r="P84" s="153"/>
      <c r="Q84" s="153"/>
      <c r="R84" s="154"/>
      <c r="S84" s="156"/>
      <c r="T84" s="160"/>
    </row>
    <row r="85" spans="1:20" ht="19.5" customHeight="1">
      <c r="A85" s="120">
        <v>19</v>
      </c>
      <c r="B85" s="250" t="s">
        <v>35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2"/>
      <c r="O85" s="253">
        <v>0</v>
      </c>
      <c r="P85" s="254"/>
      <c r="Q85" s="254"/>
      <c r="R85" s="255"/>
      <c r="S85" s="157"/>
      <c r="T85" s="161">
        <v>0</v>
      </c>
    </row>
    <row r="86" spans="1:20" ht="19.5" customHeight="1">
      <c r="A86" s="121">
        <v>20</v>
      </c>
      <c r="B86" s="244" t="s">
        <v>61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6"/>
      <c r="O86" s="247">
        <f>SUM(O88+O89)</f>
        <v>1711</v>
      </c>
      <c r="P86" s="248"/>
      <c r="Q86" s="248"/>
      <c r="R86" s="249"/>
      <c r="S86" s="157"/>
      <c r="T86" s="122">
        <f>SUM(T88+T89)</f>
        <v>3741</v>
      </c>
    </row>
    <row r="87" spans="1:20" s="126" customFormat="1" ht="19.5" customHeight="1">
      <c r="A87" s="125">
        <v>21</v>
      </c>
      <c r="B87" s="259" t="s">
        <v>62</v>
      </c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1"/>
      <c r="O87" s="262"/>
      <c r="P87" s="263"/>
      <c r="Q87" s="263"/>
      <c r="R87" s="264"/>
      <c r="S87" s="158"/>
      <c r="T87" s="158"/>
    </row>
    <row r="88" spans="1:20" ht="19.5" customHeight="1">
      <c r="A88" s="120">
        <v>22</v>
      </c>
      <c r="B88" s="238" t="s">
        <v>60</v>
      </c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40"/>
      <c r="O88" s="241"/>
      <c r="P88" s="242"/>
      <c r="Q88" s="242"/>
      <c r="R88" s="243"/>
      <c r="S88" s="156"/>
      <c r="T88" s="160"/>
    </row>
    <row r="89" spans="1:20" ht="19.5" customHeight="1">
      <c r="A89" s="120">
        <v>23</v>
      </c>
      <c r="B89" s="238" t="s">
        <v>187</v>
      </c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40"/>
      <c r="O89" s="241">
        <v>1711</v>
      </c>
      <c r="P89" s="242"/>
      <c r="Q89" s="242"/>
      <c r="R89" s="243"/>
      <c r="S89" s="156"/>
      <c r="T89" s="160">
        <v>3741</v>
      </c>
    </row>
    <row r="90" spans="1:20" ht="19.5" customHeight="1">
      <c r="A90" s="120">
        <v>24</v>
      </c>
      <c r="B90" s="250" t="s">
        <v>36</v>
      </c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2"/>
      <c r="O90" s="253">
        <v>1011</v>
      </c>
      <c r="P90" s="254"/>
      <c r="Q90" s="254"/>
      <c r="R90" s="255"/>
      <c r="S90" s="157"/>
      <c r="T90" s="161">
        <v>1191</v>
      </c>
    </row>
    <row r="91" spans="1:20" ht="19.5" customHeight="1" thickBot="1">
      <c r="A91" s="127">
        <v>25</v>
      </c>
      <c r="B91" s="268" t="s">
        <v>57</v>
      </c>
      <c r="C91" s="269"/>
      <c r="D91" s="269"/>
      <c r="E91" s="269"/>
      <c r="F91" s="269"/>
      <c r="G91" s="269"/>
      <c r="H91" s="269"/>
      <c r="I91" s="269"/>
      <c r="J91" s="269"/>
      <c r="K91" s="269"/>
      <c r="L91" s="269"/>
      <c r="M91" s="269"/>
      <c r="N91" s="270"/>
      <c r="O91" s="271">
        <f>SUM(O77+O85+O86+O90)</f>
        <v>101298</v>
      </c>
      <c r="P91" s="272"/>
      <c r="Q91" s="272"/>
      <c r="R91" s="273"/>
      <c r="S91" s="159"/>
      <c r="T91" s="128">
        <f>SUM(T77+T85+T86+T90)</f>
        <v>104590</v>
      </c>
    </row>
    <row r="93" ht="8.25" customHeight="1"/>
    <row r="94" spans="1:20" ht="12">
      <c r="A94" s="274" t="s">
        <v>3</v>
      </c>
      <c r="B94" s="274"/>
      <c r="C94" s="275" t="str">
        <f>IF(C42=0,"",C42)</f>
        <v>Budapest, 2014.április 24.</v>
      </c>
      <c r="D94" s="275"/>
      <c r="E94" s="275"/>
      <c r="F94" s="275"/>
      <c r="G94" s="275"/>
      <c r="H94" s="275"/>
      <c r="I94" s="275"/>
      <c r="S94" s="220"/>
      <c r="T94" s="220"/>
    </row>
    <row r="95" spans="19:20" ht="12">
      <c r="S95" s="211" t="s">
        <v>37</v>
      </c>
      <c r="T95" s="211"/>
    </row>
    <row r="96" spans="19:20" ht="12">
      <c r="S96" s="212" t="s">
        <v>38</v>
      </c>
      <c r="T96" s="212"/>
    </row>
  </sheetData>
  <sheetProtection formatCells="0"/>
  <mergeCells count="82">
    <mergeCell ref="S96:T96"/>
    <mergeCell ref="B91:N91"/>
    <mergeCell ref="O91:R91"/>
    <mergeCell ref="A94:B94"/>
    <mergeCell ref="C94:I94"/>
    <mergeCell ref="S94:T94"/>
    <mergeCell ref="S95:T95"/>
    <mergeCell ref="B83:N83"/>
    <mergeCell ref="O83:R83"/>
    <mergeCell ref="B85:N85"/>
    <mergeCell ref="O85:R85"/>
    <mergeCell ref="B88:N88"/>
    <mergeCell ref="O88:R88"/>
    <mergeCell ref="B87:N87"/>
    <mergeCell ref="O87:R87"/>
    <mergeCell ref="B89:N89"/>
    <mergeCell ref="O89:R89"/>
    <mergeCell ref="B90:N90"/>
    <mergeCell ref="O90:R90"/>
    <mergeCell ref="B78:N78"/>
    <mergeCell ref="O78:R78"/>
    <mergeCell ref="B86:N86"/>
    <mergeCell ref="O86:R86"/>
    <mergeCell ref="B80:N80"/>
    <mergeCell ref="O80:R80"/>
    <mergeCell ref="B81:N81"/>
    <mergeCell ref="O81:R81"/>
    <mergeCell ref="B82:N82"/>
    <mergeCell ref="O82:R82"/>
    <mergeCell ref="B79:N79"/>
    <mergeCell ref="O79:R79"/>
    <mergeCell ref="B74:N74"/>
    <mergeCell ref="O74:R74"/>
    <mergeCell ref="B75:N75"/>
    <mergeCell ref="O75:R75"/>
    <mergeCell ref="B76:N76"/>
    <mergeCell ref="O76:R76"/>
    <mergeCell ref="B77:N77"/>
    <mergeCell ref="O77:R77"/>
    <mergeCell ref="B69:N69"/>
    <mergeCell ref="O69:R69"/>
    <mergeCell ref="B73:N73"/>
    <mergeCell ref="O73:R73"/>
    <mergeCell ref="B70:N70"/>
    <mergeCell ref="O70:R70"/>
    <mergeCell ref="B71:N71"/>
    <mergeCell ref="O71:R71"/>
    <mergeCell ref="B72:N72"/>
    <mergeCell ref="O72:R72"/>
    <mergeCell ref="B66:N66"/>
    <mergeCell ref="O66:R66"/>
    <mergeCell ref="B68:N68"/>
    <mergeCell ref="O68:R68"/>
    <mergeCell ref="B67:N67"/>
    <mergeCell ref="O67:R67"/>
    <mergeCell ref="B63:N64"/>
    <mergeCell ref="O63:R64"/>
    <mergeCell ref="T63:T64"/>
    <mergeCell ref="B65:N65"/>
    <mergeCell ref="O65:R65"/>
    <mergeCell ref="A58:T58"/>
    <mergeCell ref="A59:T59"/>
    <mergeCell ref="O61:P61"/>
    <mergeCell ref="T61:T62"/>
    <mergeCell ref="A56:E56"/>
    <mergeCell ref="H56:T56"/>
    <mergeCell ref="C42:J42"/>
    <mergeCell ref="N42:S42"/>
    <mergeCell ref="K46:L46"/>
    <mergeCell ref="A51:R51"/>
    <mergeCell ref="A54:G54"/>
    <mergeCell ref="H54:T54"/>
    <mergeCell ref="A35:T35"/>
    <mergeCell ref="N43:S43"/>
    <mergeCell ref="N44:S44"/>
    <mergeCell ref="A2:R2"/>
    <mergeCell ref="A14:T14"/>
    <mergeCell ref="A15:T15"/>
    <mergeCell ref="A24:T24"/>
    <mergeCell ref="A25:T25"/>
    <mergeCell ref="A31:T31"/>
    <mergeCell ref="A30:T3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1:D46"/>
  <sheetViews>
    <sheetView workbookViewId="0" topLeftCell="A16">
      <selection activeCell="B27" sqref="B27:C27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 t="s">
        <v>226</v>
      </c>
    </row>
    <row r="10" spans="2:3" ht="24.75" customHeight="1">
      <c r="B10" s="98" t="s">
        <v>156</v>
      </c>
      <c r="C10" s="95" t="s">
        <v>227</v>
      </c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215</v>
      </c>
    </row>
    <row r="16" spans="2:3" ht="24.75" customHeight="1">
      <c r="B16" s="100" t="s">
        <v>163</v>
      </c>
      <c r="C16" s="96">
        <v>100000</v>
      </c>
    </row>
    <row r="17" spans="2:3" ht="24.75" customHeight="1">
      <c r="B17" s="76" t="s">
        <v>164</v>
      </c>
      <c r="C17" s="96">
        <v>100000</v>
      </c>
    </row>
    <row r="18" spans="2:3" ht="24.75" customHeight="1">
      <c r="B18" s="76" t="s">
        <v>165</v>
      </c>
      <c r="C18" s="96">
        <v>100000</v>
      </c>
    </row>
    <row r="19" spans="2:3" ht="24.75" customHeight="1">
      <c r="B19" s="76" t="s">
        <v>166</v>
      </c>
      <c r="C19" s="96">
        <v>100000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100000</v>
      </c>
    </row>
    <row r="23" spans="2:3" ht="24.75" customHeight="1">
      <c r="B23" s="98" t="s">
        <v>170</v>
      </c>
      <c r="C23" s="96">
        <v>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f>C22</f>
        <v>100000</v>
      </c>
    </row>
    <row r="26" spans="2:3" ht="24.75" customHeight="1">
      <c r="B26" s="460" t="s">
        <v>173</v>
      </c>
      <c r="C26" s="461"/>
    </row>
    <row r="27" spans="2:3" ht="22.5" customHeight="1">
      <c r="B27" s="470" t="s">
        <v>228</v>
      </c>
      <c r="C27" s="471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A1:A3"/>
    <mergeCell ref="B4:C4"/>
    <mergeCell ref="D1:D3"/>
    <mergeCell ref="B1:C1"/>
    <mergeCell ref="B2:C2"/>
    <mergeCell ref="B3:C3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B32:C32"/>
    <mergeCell ref="B35:C35"/>
    <mergeCell ref="B34:C34"/>
    <mergeCell ref="B46:C46"/>
    <mergeCell ref="B36:C36"/>
    <mergeCell ref="B37:C37"/>
    <mergeCell ref="B38:C3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4"/>
  <dimension ref="A1:D46"/>
  <sheetViews>
    <sheetView workbookViewId="0" topLeftCell="B1">
      <selection activeCell="B29" sqref="B29:C29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/>
    </row>
    <row r="10" spans="2:3" ht="24.75" customHeight="1">
      <c r="B10" s="98" t="s">
        <v>156</v>
      </c>
      <c r="C10" s="95" t="s">
        <v>235</v>
      </c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/>
    </row>
    <row r="16" spans="2:3" ht="24.75" customHeight="1">
      <c r="B16" s="100" t="s">
        <v>163</v>
      </c>
      <c r="C16" s="96">
        <v>130000</v>
      </c>
    </row>
    <row r="17" spans="2:3" ht="24.75" customHeight="1">
      <c r="B17" s="76" t="s">
        <v>164</v>
      </c>
      <c r="C17" s="96">
        <v>130000</v>
      </c>
    </row>
    <row r="18" spans="2:3" ht="24.75" customHeight="1">
      <c r="B18" s="76" t="s">
        <v>165</v>
      </c>
      <c r="C18" s="96">
        <v>130000</v>
      </c>
    </row>
    <row r="19" spans="2:3" ht="24.75" customHeight="1">
      <c r="B19" s="76" t="s">
        <v>166</v>
      </c>
      <c r="C19" s="96">
        <v>130000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0</v>
      </c>
    </row>
    <row r="23" spans="2:3" ht="24.75" customHeight="1">
      <c r="B23" s="98" t="s">
        <v>170</v>
      </c>
      <c r="C23" s="209">
        <v>130000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f>C22+C23+C24</f>
        <v>130000</v>
      </c>
    </row>
    <row r="26" spans="2:3" ht="24.75" customHeight="1">
      <c r="B26" s="460" t="s">
        <v>173</v>
      </c>
      <c r="C26" s="461"/>
    </row>
    <row r="27" spans="2:3" ht="22.5" customHeight="1">
      <c r="B27" s="470" t="s">
        <v>240</v>
      </c>
      <c r="C27" s="471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A1:A3"/>
    <mergeCell ref="B4:C4"/>
    <mergeCell ref="D1:D3"/>
    <mergeCell ref="B1:C1"/>
    <mergeCell ref="B2:C2"/>
    <mergeCell ref="B3:C3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B32:C32"/>
    <mergeCell ref="B35:C35"/>
    <mergeCell ref="B34:C34"/>
    <mergeCell ref="B46:C46"/>
    <mergeCell ref="B36:C36"/>
    <mergeCell ref="B37:C37"/>
    <mergeCell ref="B38:C3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3"/>
  <dimension ref="A1:D46"/>
  <sheetViews>
    <sheetView workbookViewId="0" topLeftCell="B20">
      <selection activeCell="B26" sqref="B26:C26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/>
    </row>
    <row r="10" spans="2:3" ht="24.75" customHeight="1">
      <c r="B10" s="98" t="s">
        <v>156</v>
      </c>
      <c r="C10" s="95" t="s">
        <v>236</v>
      </c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218</v>
      </c>
    </row>
    <row r="16" spans="2:3" ht="24.75" customHeight="1">
      <c r="B16" s="100" t="s">
        <v>163</v>
      </c>
      <c r="C16" s="96">
        <v>100000</v>
      </c>
    </row>
    <row r="17" spans="2:3" ht="24.75" customHeight="1">
      <c r="B17" s="76" t="s">
        <v>164</v>
      </c>
      <c r="C17" s="96">
        <v>100000</v>
      </c>
    </row>
    <row r="18" spans="2:3" ht="24.75" customHeight="1">
      <c r="B18" s="76" t="s">
        <v>165</v>
      </c>
      <c r="C18" s="96">
        <v>100000</v>
      </c>
    </row>
    <row r="19" spans="2:3" ht="24.75" customHeight="1">
      <c r="B19" s="76" t="s">
        <v>166</v>
      </c>
      <c r="C19" s="96">
        <v>100000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0</v>
      </c>
    </row>
    <row r="23" spans="2:3" ht="24.75" customHeight="1">
      <c r="B23" s="98" t="s">
        <v>170</v>
      </c>
      <c r="C23" s="209">
        <v>100000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v>100000</v>
      </c>
    </row>
    <row r="26" spans="2:3" ht="24.75" customHeight="1">
      <c r="B26" s="460" t="s">
        <v>173</v>
      </c>
      <c r="C26" s="461"/>
    </row>
    <row r="27" spans="2:3" ht="22.5" customHeight="1">
      <c r="B27" s="470" t="s">
        <v>241</v>
      </c>
      <c r="C27" s="471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B32:C32"/>
    <mergeCell ref="B35:C35"/>
    <mergeCell ref="B34:C34"/>
    <mergeCell ref="B46:C46"/>
    <mergeCell ref="B36:C36"/>
    <mergeCell ref="B37:C37"/>
    <mergeCell ref="B38:C38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A1:A3"/>
    <mergeCell ref="B4:C4"/>
    <mergeCell ref="D1:D3"/>
    <mergeCell ref="B1:C1"/>
    <mergeCell ref="B2:C2"/>
    <mergeCell ref="B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5"/>
  <dimension ref="A1:D46"/>
  <sheetViews>
    <sheetView workbookViewId="0" topLeftCell="B19">
      <selection activeCell="B30" sqref="B30:C30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 t="s">
        <v>238</v>
      </c>
    </row>
    <row r="10" spans="2:3" ht="24.75" customHeight="1">
      <c r="B10" s="98" t="s">
        <v>156</v>
      </c>
      <c r="C10" s="95" t="s">
        <v>237</v>
      </c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/>
    </row>
    <row r="16" spans="2:3" ht="24.75" customHeight="1">
      <c r="B16" s="100" t="s">
        <v>163</v>
      </c>
      <c r="C16" s="96">
        <v>250000</v>
      </c>
    </row>
    <row r="17" spans="2:3" ht="24.75" customHeight="1">
      <c r="B17" s="76" t="s">
        <v>164</v>
      </c>
      <c r="C17" s="96">
        <v>250000</v>
      </c>
    </row>
    <row r="18" spans="2:3" ht="24.75" customHeight="1">
      <c r="B18" s="76" t="s">
        <v>165</v>
      </c>
      <c r="C18" s="96">
        <v>250000</v>
      </c>
    </row>
    <row r="19" spans="2:3" ht="24.75" customHeight="1">
      <c r="B19" s="76" t="s">
        <v>166</v>
      </c>
      <c r="C19" s="96">
        <v>250000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0</v>
      </c>
    </row>
    <row r="23" spans="2:3" ht="24.75" customHeight="1">
      <c r="B23" s="98" t="s">
        <v>170</v>
      </c>
      <c r="C23" s="209">
        <v>250000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v>250000</v>
      </c>
    </row>
    <row r="26" spans="2:3" ht="24.75" customHeight="1">
      <c r="B26" s="460" t="s">
        <v>173</v>
      </c>
      <c r="C26" s="461"/>
    </row>
    <row r="27" spans="2:3" ht="22.5" customHeight="1">
      <c r="B27" s="470" t="s">
        <v>242</v>
      </c>
      <c r="C27" s="471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B32:C32"/>
    <mergeCell ref="B35:C35"/>
    <mergeCell ref="B34:C34"/>
    <mergeCell ref="B46:C46"/>
    <mergeCell ref="B36:C36"/>
    <mergeCell ref="B37:C37"/>
    <mergeCell ref="B38:C38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A1:A3"/>
    <mergeCell ref="B4:C4"/>
    <mergeCell ref="D1:D3"/>
    <mergeCell ref="B1:C1"/>
    <mergeCell ref="B2:C2"/>
    <mergeCell ref="B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8"/>
  <dimension ref="A1:D46"/>
  <sheetViews>
    <sheetView workbookViewId="0" topLeftCell="B18">
      <selection activeCell="C24" sqref="C24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 t="s">
        <v>198</v>
      </c>
    </row>
    <row r="10" spans="2:3" ht="24.75" customHeight="1">
      <c r="B10" s="98" t="s">
        <v>156</v>
      </c>
      <c r="C10" s="95" t="s">
        <v>199</v>
      </c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218</v>
      </c>
    </row>
    <row r="16" spans="2:3" ht="24.75" customHeight="1">
      <c r="B16" s="100" t="s">
        <v>163</v>
      </c>
      <c r="C16" s="96">
        <v>500000</v>
      </c>
    </row>
    <row r="17" spans="2:3" ht="24.75" customHeight="1">
      <c r="B17" s="76" t="s">
        <v>164</v>
      </c>
      <c r="C17" s="96">
        <v>500000</v>
      </c>
    </row>
    <row r="18" spans="2:3" ht="24.75" customHeight="1">
      <c r="B18" s="76" t="s">
        <v>165</v>
      </c>
      <c r="C18" s="96">
        <v>500000</v>
      </c>
    </row>
    <row r="19" spans="2:3" ht="24.75" customHeight="1">
      <c r="B19" s="76" t="s">
        <v>166</v>
      </c>
      <c r="C19" s="96">
        <v>500000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0</v>
      </c>
    </row>
    <row r="23" spans="2:3" ht="24.75" customHeight="1">
      <c r="B23" s="98" t="s">
        <v>170</v>
      </c>
      <c r="C23" s="96">
        <v>500000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v>250000</v>
      </c>
    </row>
    <row r="26" spans="2:3" ht="24.75" customHeight="1">
      <c r="B26" s="460" t="s">
        <v>173</v>
      </c>
      <c r="C26" s="461"/>
    </row>
    <row r="27" spans="2:3" ht="22.5" customHeight="1">
      <c r="B27" s="467" t="s">
        <v>220</v>
      </c>
      <c r="C27" s="372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A1:A3"/>
    <mergeCell ref="B4:C4"/>
    <mergeCell ref="D1:D3"/>
    <mergeCell ref="B1:C1"/>
    <mergeCell ref="B2:C2"/>
    <mergeCell ref="B3:C3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B32:C32"/>
    <mergeCell ref="B35:C35"/>
    <mergeCell ref="B34:C34"/>
    <mergeCell ref="B46:C46"/>
    <mergeCell ref="B36:C36"/>
    <mergeCell ref="B37:C37"/>
    <mergeCell ref="B38:C3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7"/>
  <dimension ref="A1:D46"/>
  <sheetViews>
    <sheetView tabSelected="1" workbookViewId="0" topLeftCell="A28">
      <selection activeCell="B7" sqref="B7:C7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 t="s">
        <v>211</v>
      </c>
    </row>
    <row r="10" spans="2:3" ht="24.75" customHeight="1">
      <c r="B10" s="98" t="s">
        <v>156</v>
      </c>
      <c r="C10" s="95"/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216</v>
      </c>
    </row>
    <row r="16" spans="2:3" ht="24.75" customHeight="1">
      <c r="B16" s="100" t="s">
        <v>163</v>
      </c>
      <c r="C16" s="96">
        <v>127954</v>
      </c>
    </row>
    <row r="17" spans="2:3" ht="24.75" customHeight="1">
      <c r="B17" s="76" t="s">
        <v>164</v>
      </c>
      <c r="C17" s="96">
        <v>127954</v>
      </c>
    </row>
    <row r="18" spans="2:3" ht="24.75" customHeight="1">
      <c r="B18" s="76" t="s">
        <v>165</v>
      </c>
      <c r="C18" s="96">
        <v>127954</v>
      </c>
    </row>
    <row r="19" spans="2:3" ht="24.75" customHeight="1">
      <c r="B19" s="76" t="s">
        <v>166</v>
      </c>
      <c r="C19" s="96">
        <v>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0</v>
      </c>
    </row>
    <row r="23" spans="2:3" ht="24.75" customHeight="1">
      <c r="B23" s="98" t="s">
        <v>170</v>
      </c>
      <c r="C23" s="96">
        <v>127954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v>127954</v>
      </c>
    </row>
    <row r="26" spans="2:3" ht="24.75" customHeight="1">
      <c r="B26" s="460" t="s">
        <v>173</v>
      </c>
      <c r="C26" s="461"/>
    </row>
    <row r="27" spans="2:3" ht="22.5" customHeight="1">
      <c r="B27" s="467" t="s">
        <v>217</v>
      </c>
      <c r="C27" s="372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A1:A3"/>
    <mergeCell ref="B4:C4"/>
    <mergeCell ref="D1:D3"/>
    <mergeCell ref="B1:C1"/>
    <mergeCell ref="B2:C2"/>
    <mergeCell ref="B3:C3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B32:C32"/>
    <mergeCell ref="B35:C35"/>
    <mergeCell ref="B34:C34"/>
    <mergeCell ref="B46:C46"/>
    <mergeCell ref="B36:C36"/>
    <mergeCell ref="B37:C37"/>
    <mergeCell ref="B38:C3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:AA64"/>
  <sheetViews>
    <sheetView zoomScaleSheetLayoutView="100" zoomScalePageLayoutView="0" workbookViewId="0" topLeftCell="R52">
      <selection activeCell="Y17" sqref="Y17"/>
    </sheetView>
  </sheetViews>
  <sheetFormatPr defaultColWidth="9.00390625" defaultRowHeight="12.75"/>
  <cols>
    <col min="1" max="1" width="5.50390625" style="0" customWidth="1"/>
    <col min="2" max="18" width="3.25390625" style="0" customWidth="1"/>
    <col min="19" max="27" width="11.75390625" style="0" customWidth="1"/>
  </cols>
  <sheetData>
    <row r="1" spans="1:20" ht="17.25" customHeight="1">
      <c r="A1" s="1"/>
      <c r="B1" s="147">
        <f>IF('kettős egyszerűsített mérleg'!B1=0,"",'kettős egyszerűsített mérleg'!B1)</f>
        <v>1</v>
      </c>
      <c r="C1" s="147" t="str">
        <f>IF('kettős egyszerűsített mérleg'!B1=0,"",'kettős egyszerűsített mérleg'!C1)</f>
        <v>8</v>
      </c>
      <c r="D1" s="147" t="str">
        <f>IF('kettős egyszerűsített mérleg'!B1=0,"",'kettős egyszerűsített mérleg'!D1)</f>
        <v>0</v>
      </c>
      <c r="E1" s="147" t="str">
        <f>IF('kettős egyszerűsített mérleg'!B1=0,"",'kettős egyszerűsített mérleg'!E1)</f>
        <v>3</v>
      </c>
      <c r="F1" s="147" t="str">
        <f>IF('kettős egyszerűsített mérleg'!B1=0,"",'kettős egyszerűsített mérleg'!F1)</f>
        <v>4</v>
      </c>
      <c r="G1" s="147" t="str">
        <f>IF('kettős egyszerűsített mérleg'!B1=0,"",'kettős egyszerűsített mérleg'!G1)</f>
        <v>4</v>
      </c>
      <c r="H1" s="147" t="str">
        <f>IF('kettős egyszerűsített mérleg'!B1=0,"",'kettős egyszerűsített mérleg'!H1)</f>
        <v>8</v>
      </c>
      <c r="I1" s="147" t="str">
        <f>IF('kettős egyszerűsített mérleg'!B1=0,"",'kettős egyszerűsített mérleg'!I1)</f>
        <v>2</v>
      </c>
      <c r="J1" s="147" t="str">
        <f>IF('kettős egyszerűsített mérleg'!B1=0,"",'kettős egyszerűsített mérleg'!J1)</f>
        <v>1</v>
      </c>
      <c r="K1" s="147" t="str">
        <f>IF('kettős egyszerűsített mérleg'!B1=0,"",'kettős egyszerűsített mérleg'!K1)</f>
        <v>4</v>
      </c>
      <c r="L1" s="147" t="str">
        <f>IF('kettős egyszerűsített mérleg'!B1=0,"",'kettős egyszerűsített mérleg'!L1)</f>
        <v>3</v>
      </c>
      <c r="M1" s="147">
        <f>IF('kettős egyszerűsített mérleg'!M1=0,"",'kettős egyszerűsített mérleg'!M1)</f>
      </c>
      <c r="N1" s="147">
        <f>IF('kettős egyszerűsített mérleg'!M1=0,"",'kettős egyszerűsített mérleg'!N1)</f>
      </c>
      <c r="O1" s="147">
        <f>IF('kettős egyszerűsített mérleg'!M1=0,"",'kettős egyszerűsített mérleg'!O1)</f>
      </c>
      <c r="P1" s="147">
        <f>IF('kettős egyszerűsített mérleg'!M1=0,"",'kettős egyszerűsített mérleg'!P1)</f>
      </c>
      <c r="Q1" s="147">
        <f>IF('kettős egyszerűsített mérleg'!M1=0,"",'kettős egyszerűsített mérleg'!Q1)</f>
      </c>
      <c r="R1" s="147">
        <f>IF('kettős egyszerűsített mérleg'!M1=0,"",'kettős egyszerűsített mérleg'!R1)</f>
      </c>
      <c r="S1" s="12"/>
      <c r="T1" s="1"/>
    </row>
    <row r="2" spans="1:20" ht="12.75">
      <c r="A2" s="296" t="s">
        <v>41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1"/>
      <c r="T2" s="1"/>
    </row>
    <row r="3" spans="1:20" ht="15" customHeight="1">
      <c r="A3" s="297" t="s">
        <v>7</v>
      </c>
      <c r="B3" s="297"/>
      <c r="C3" s="297"/>
      <c r="D3" s="297"/>
      <c r="E3" s="297"/>
      <c r="F3" s="297"/>
      <c r="G3" s="297"/>
      <c r="H3" s="298" t="str">
        <f>IF('kettős egyszerűsített mérleg'!A24=0,"",'kettős egyszerűsített mérleg'!A24)</f>
        <v>Anyaoltalmazó Alapítvány</v>
      </c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15" customHeight="1">
      <c r="A4" s="297" t="s">
        <v>8</v>
      </c>
      <c r="B4" s="297"/>
      <c r="C4" s="297"/>
      <c r="D4" s="297"/>
      <c r="E4" s="297"/>
      <c r="F4" s="4"/>
      <c r="G4" s="4"/>
      <c r="H4" s="299" t="str">
        <f>IF('kettős egyszerűsített mérleg'!A30=0,"",'kettős egyszerűsített mérleg'!A30)</f>
        <v>1201 Budapest, Török Flóris utca 228. </v>
      </c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spans="1:27" s="8" customFormat="1" ht="29.25" customHeight="1">
      <c r="A5" s="276" t="s">
        <v>56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</row>
    <row r="6" spans="1:27" ht="15.75" customHeight="1">
      <c r="A6" s="276" t="s">
        <v>213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</row>
    <row r="7" spans="1:27" ht="15.75" customHeight="1">
      <c r="A7" s="149" t="str">
        <f>IF('kettős egyszerűsített mérleg'!A35=0,"",'kettős egyszerűsített mérleg'!A35)</f>
        <v>" A közzétett adatokat könyvvizsgáló nem ellenőrizte !"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spans="1:27" ht="13.5" thickBot="1">
      <c r="A8" s="10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3"/>
      <c r="Z8" s="300" t="s">
        <v>49</v>
      </c>
      <c r="AA8" s="300"/>
    </row>
    <row r="9" spans="1:27" ht="12.75">
      <c r="A9" s="13" t="s">
        <v>10</v>
      </c>
      <c r="B9" s="302" t="s">
        <v>11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5" t="s">
        <v>12</v>
      </c>
      <c r="T9" s="306"/>
      <c r="U9" s="307"/>
      <c r="V9" s="305" t="s">
        <v>48</v>
      </c>
      <c r="W9" s="306"/>
      <c r="X9" s="307"/>
      <c r="Y9" s="311" t="s">
        <v>13</v>
      </c>
      <c r="Z9" s="312"/>
      <c r="AA9" s="313"/>
    </row>
    <row r="10" spans="1:27" ht="12.75">
      <c r="A10" s="14" t="s">
        <v>14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8"/>
      <c r="T10" s="309"/>
      <c r="U10" s="310"/>
      <c r="V10" s="308"/>
      <c r="W10" s="309"/>
      <c r="X10" s="310"/>
      <c r="Y10" s="314"/>
      <c r="Z10" s="315"/>
      <c r="AA10" s="316"/>
    </row>
    <row r="11" spans="1:27" ht="13.5" thickBot="1">
      <c r="A11" s="21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15" t="s">
        <v>45</v>
      </c>
      <c r="T11" s="16" t="s">
        <v>47</v>
      </c>
      <c r="U11" s="17" t="s">
        <v>46</v>
      </c>
      <c r="V11" s="15" t="s">
        <v>45</v>
      </c>
      <c r="W11" s="16" t="s">
        <v>47</v>
      </c>
      <c r="X11" s="17" t="s">
        <v>46</v>
      </c>
      <c r="Y11" s="35" t="s">
        <v>45</v>
      </c>
      <c r="Z11" s="36" t="s">
        <v>47</v>
      </c>
      <c r="AA11" s="37" t="s">
        <v>46</v>
      </c>
    </row>
    <row r="12" spans="1:27" ht="13.5" customHeight="1">
      <c r="A12" s="20">
        <v>1</v>
      </c>
      <c r="B12" s="321" t="s">
        <v>51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162">
        <v>4599</v>
      </c>
      <c r="T12" s="163"/>
      <c r="U12" s="30">
        <f aca="true" t="shared" si="0" ref="U12:U24">SUM(S12+T12)</f>
        <v>4599</v>
      </c>
      <c r="V12" s="168"/>
      <c r="W12" s="169"/>
      <c r="X12" s="30">
        <f aca="true" t="shared" si="1" ref="X12:X24">SUM(V12+W12)</f>
        <v>0</v>
      </c>
      <c r="Y12" s="168">
        <v>6413</v>
      </c>
      <c r="Z12" s="169"/>
      <c r="AA12" s="34">
        <f aca="true" t="shared" si="2" ref="AA12:AA24">SUM(Y12+Z12)</f>
        <v>6413</v>
      </c>
    </row>
    <row r="13" spans="1:27" ht="13.5" customHeight="1">
      <c r="A13" s="2">
        <v>2</v>
      </c>
      <c r="B13" s="301" t="s">
        <v>186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164"/>
      <c r="T13" s="165"/>
      <c r="U13" s="31">
        <f t="shared" si="0"/>
        <v>0</v>
      </c>
      <c r="V13" s="164"/>
      <c r="W13" s="165"/>
      <c r="X13" s="34">
        <f t="shared" si="1"/>
        <v>0</v>
      </c>
      <c r="Y13" s="164"/>
      <c r="Z13" s="165"/>
      <c r="AA13" s="31">
        <f t="shared" si="2"/>
        <v>0</v>
      </c>
    </row>
    <row r="14" spans="1:27" ht="13.5" customHeight="1">
      <c r="A14" s="10">
        <v>3</v>
      </c>
      <c r="B14" s="295" t="s">
        <v>52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166">
        <f>SUM(S15:S20)</f>
        <v>51176</v>
      </c>
      <c r="T14" s="167"/>
      <c r="U14" s="31">
        <f t="shared" si="0"/>
        <v>51176</v>
      </c>
      <c r="V14" s="166"/>
      <c r="W14" s="167"/>
      <c r="X14" s="34">
        <f t="shared" si="1"/>
        <v>0</v>
      </c>
      <c r="Y14" s="166">
        <f>SUM(Y15:Y20)</f>
        <v>52053</v>
      </c>
      <c r="Z14" s="167"/>
      <c r="AA14" s="31">
        <f t="shared" si="2"/>
        <v>52053</v>
      </c>
    </row>
    <row r="15" spans="1:27" ht="13.5" customHeight="1">
      <c r="A15" s="2">
        <v>4</v>
      </c>
      <c r="B15" s="301" t="s">
        <v>53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166">
        <v>638</v>
      </c>
      <c r="T15" s="165"/>
      <c r="U15" s="31">
        <f t="shared" si="0"/>
        <v>638</v>
      </c>
      <c r="V15" s="164"/>
      <c r="W15" s="165"/>
      <c r="X15" s="34">
        <f t="shared" si="1"/>
        <v>0</v>
      </c>
      <c r="Y15" s="164">
        <v>300</v>
      </c>
      <c r="Z15" s="165"/>
      <c r="AA15" s="31">
        <f t="shared" si="2"/>
        <v>300</v>
      </c>
    </row>
    <row r="16" spans="1:27" ht="13.5" customHeight="1">
      <c r="A16" s="2">
        <v>5</v>
      </c>
      <c r="B16" s="301" t="s">
        <v>188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166">
        <v>230</v>
      </c>
      <c r="T16" s="165"/>
      <c r="U16" s="31">
        <f>SUM(S16+T16)</f>
        <v>230</v>
      </c>
      <c r="V16" s="164"/>
      <c r="W16" s="165"/>
      <c r="X16" s="34">
        <f>SUM(V16+W16)</f>
        <v>0</v>
      </c>
      <c r="Y16" s="164">
        <v>1117</v>
      </c>
      <c r="Z16" s="165"/>
      <c r="AA16" s="31">
        <f>SUM(Y16+Z16)</f>
        <v>1117</v>
      </c>
    </row>
    <row r="17" spans="1:27" ht="13.5" customHeight="1">
      <c r="A17" s="2">
        <v>5</v>
      </c>
      <c r="B17" s="301" t="s">
        <v>63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166"/>
      <c r="T17" s="165"/>
      <c r="U17" s="31">
        <f t="shared" si="0"/>
        <v>0</v>
      </c>
      <c r="V17" s="164"/>
      <c r="W17" s="165"/>
      <c r="X17" s="34">
        <f t="shared" si="1"/>
        <v>0</v>
      </c>
      <c r="Y17" s="164"/>
      <c r="Z17" s="165"/>
      <c r="AA17" s="31">
        <f t="shared" si="2"/>
        <v>0</v>
      </c>
    </row>
    <row r="18" spans="1:27" ht="13.5" customHeight="1">
      <c r="A18" s="2">
        <v>6</v>
      </c>
      <c r="B18" s="301" t="s">
        <v>64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166"/>
      <c r="T18" s="165"/>
      <c r="U18" s="31">
        <f t="shared" si="0"/>
        <v>0</v>
      </c>
      <c r="V18" s="164"/>
      <c r="W18" s="165"/>
      <c r="X18" s="34">
        <f t="shared" si="1"/>
        <v>0</v>
      </c>
      <c r="Y18" s="164"/>
      <c r="Z18" s="165"/>
      <c r="AA18" s="31">
        <f t="shared" si="2"/>
        <v>0</v>
      </c>
    </row>
    <row r="19" spans="1:27" ht="13.5" customHeight="1">
      <c r="A19" s="2">
        <v>7</v>
      </c>
      <c r="B19" s="301" t="s">
        <v>66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166">
        <v>49968</v>
      </c>
      <c r="T19" s="165"/>
      <c r="U19" s="31">
        <f t="shared" si="0"/>
        <v>49968</v>
      </c>
      <c r="V19" s="164"/>
      <c r="W19" s="165"/>
      <c r="X19" s="34">
        <f t="shared" si="1"/>
        <v>0</v>
      </c>
      <c r="Y19" s="164">
        <v>50507</v>
      </c>
      <c r="Z19" s="165"/>
      <c r="AA19" s="31">
        <f t="shared" si="2"/>
        <v>50507</v>
      </c>
    </row>
    <row r="20" spans="1:27" ht="13.5" customHeight="1">
      <c r="A20" s="2">
        <v>8</v>
      </c>
      <c r="B20" s="301" t="s">
        <v>67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166">
        <v>340</v>
      </c>
      <c r="T20" s="165"/>
      <c r="U20" s="31">
        <f t="shared" si="0"/>
        <v>340</v>
      </c>
      <c r="V20" s="164"/>
      <c r="W20" s="165"/>
      <c r="X20" s="34">
        <f t="shared" si="1"/>
        <v>0</v>
      </c>
      <c r="Y20" s="164">
        <v>129</v>
      </c>
      <c r="Z20" s="165"/>
      <c r="AA20" s="31">
        <f t="shared" si="2"/>
        <v>129</v>
      </c>
    </row>
    <row r="21" spans="1:27" ht="13.5" customHeight="1">
      <c r="A21" s="2">
        <v>9</v>
      </c>
      <c r="B21" s="301" t="s">
        <v>54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164">
        <v>4966</v>
      </c>
      <c r="T21" s="165"/>
      <c r="U21" s="31">
        <f t="shared" si="0"/>
        <v>4966</v>
      </c>
      <c r="V21" s="164"/>
      <c r="W21" s="165"/>
      <c r="X21" s="34">
        <f t="shared" si="1"/>
        <v>0</v>
      </c>
      <c r="Y21" s="164">
        <v>3214</v>
      </c>
      <c r="Z21" s="165"/>
      <c r="AA21" s="31">
        <f t="shared" si="2"/>
        <v>3214</v>
      </c>
    </row>
    <row r="22" spans="1:27" s="11" customFormat="1" ht="13.5" customHeight="1">
      <c r="A22" s="10">
        <v>10</v>
      </c>
      <c r="B22" s="295" t="s">
        <v>55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166"/>
      <c r="T22" s="167"/>
      <c r="U22" s="31">
        <f t="shared" si="0"/>
        <v>0</v>
      </c>
      <c r="V22" s="166"/>
      <c r="W22" s="167"/>
      <c r="X22" s="34">
        <f t="shared" si="1"/>
        <v>0</v>
      </c>
      <c r="Y22" s="166"/>
      <c r="Z22" s="167"/>
      <c r="AA22" s="31">
        <f t="shared" si="2"/>
        <v>0</v>
      </c>
    </row>
    <row r="23" spans="1:27" ht="13.5" customHeight="1">
      <c r="A23" s="2">
        <v>11</v>
      </c>
      <c r="B23" s="301" t="s">
        <v>68</v>
      </c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164"/>
      <c r="T23" s="165"/>
      <c r="U23" s="31">
        <f t="shared" si="0"/>
        <v>0</v>
      </c>
      <c r="V23" s="164"/>
      <c r="W23" s="165"/>
      <c r="X23" s="34">
        <f t="shared" si="1"/>
        <v>0</v>
      </c>
      <c r="Y23" s="164"/>
      <c r="Z23" s="165"/>
      <c r="AA23" s="31">
        <f t="shared" si="2"/>
        <v>0</v>
      </c>
    </row>
    <row r="24" spans="1:27" ht="13.5" customHeight="1">
      <c r="A24" s="2">
        <v>12</v>
      </c>
      <c r="B24" s="322" t="s">
        <v>65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164"/>
      <c r="T24" s="165"/>
      <c r="U24" s="31">
        <f t="shared" si="0"/>
        <v>0</v>
      </c>
      <c r="V24" s="164"/>
      <c r="W24" s="165"/>
      <c r="X24" s="34">
        <f t="shared" si="1"/>
        <v>0</v>
      </c>
      <c r="Y24" s="164"/>
      <c r="Z24" s="165"/>
      <c r="AA24" s="31">
        <f t="shared" si="2"/>
        <v>0</v>
      </c>
    </row>
    <row r="25" spans="1:27" ht="13.5" customHeight="1">
      <c r="A25" s="22">
        <v>11</v>
      </c>
      <c r="B25" s="292" t="s">
        <v>70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  <c r="S25" s="28">
        <f aca="true" t="shared" si="3" ref="S25:AA25">SUM(S12+S13+S14+S21+S22)</f>
        <v>60741</v>
      </c>
      <c r="T25" s="27">
        <f t="shared" si="3"/>
        <v>0</v>
      </c>
      <c r="U25" s="32">
        <f t="shared" si="3"/>
        <v>60741</v>
      </c>
      <c r="V25" s="28">
        <f t="shared" si="3"/>
        <v>0</v>
      </c>
      <c r="W25" s="27">
        <f t="shared" si="3"/>
        <v>0</v>
      </c>
      <c r="X25" s="32">
        <f t="shared" si="3"/>
        <v>0</v>
      </c>
      <c r="Y25" s="28">
        <f>SUM(Y12+Y13+Y14+Y21+Y22)</f>
        <v>61680</v>
      </c>
      <c r="Z25" s="27">
        <f t="shared" si="3"/>
        <v>0</v>
      </c>
      <c r="AA25" s="32">
        <f t="shared" si="3"/>
        <v>61680</v>
      </c>
    </row>
    <row r="26" spans="1:27" s="11" customFormat="1" ht="13.5" customHeight="1">
      <c r="A26" s="23">
        <v>12</v>
      </c>
      <c r="B26" s="317" t="s">
        <v>69</v>
      </c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9"/>
      <c r="S26" s="166">
        <v>55435</v>
      </c>
      <c r="T26" s="167"/>
      <c r="U26" s="31">
        <f aca="true" t="shared" si="4" ref="U26:U40">SUM(S26+T26)</f>
        <v>55435</v>
      </c>
      <c r="V26" s="166"/>
      <c r="W26" s="167"/>
      <c r="X26" s="31">
        <f aca="true" t="shared" si="5" ref="X26:X40">SUM(V26+W26)</f>
        <v>0</v>
      </c>
      <c r="Y26" s="166">
        <f>Y12+Y19+Y15+Y16</f>
        <v>58337</v>
      </c>
      <c r="Z26" s="167"/>
      <c r="AA26" s="31">
        <f>SUM(Y26+Z26)</f>
        <v>58337</v>
      </c>
    </row>
    <row r="27" spans="1:27" ht="13.5" customHeight="1">
      <c r="A27" s="9">
        <v>13</v>
      </c>
      <c r="B27" s="326" t="s">
        <v>71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7"/>
      <c r="S27" s="170">
        <v>17363</v>
      </c>
      <c r="T27" s="171"/>
      <c r="U27" s="31">
        <f t="shared" si="4"/>
        <v>17363</v>
      </c>
      <c r="V27" s="170"/>
      <c r="W27" s="171"/>
      <c r="X27" s="31">
        <f t="shared" si="5"/>
        <v>0</v>
      </c>
      <c r="Y27" s="176">
        <v>15157</v>
      </c>
      <c r="Z27" s="177"/>
      <c r="AA27" s="34">
        <f aca="true" t="shared" si="6" ref="AA27:AA40">SUM(Y27+Z27)</f>
        <v>15157</v>
      </c>
    </row>
    <row r="28" spans="1:27" ht="13.5" customHeight="1">
      <c r="A28" s="5">
        <v>14</v>
      </c>
      <c r="B28" s="320" t="s">
        <v>72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170">
        <v>45400</v>
      </c>
      <c r="T28" s="171"/>
      <c r="U28" s="31">
        <f t="shared" si="4"/>
        <v>45400</v>
      </c>
      <c r="V28" s="170"/>
      <c r="W28" s="171"/>
      <c r="X28" s="31">
        <f t="shared" si="5"/>
        <v>0</v>
      </c>
      <c r="Y28" s="170">
        <v>40832</v>
      </c>
      <c r="Z28" s="171"/>
      <c r="AA28" s="31">
        <f t="shared" si="6"/>
        <v>40832</v>
      </c>
    </row>
    <row r="29" spans="1:27" ht="13.5" customHeight="1">
      <c r="A29" s="5">
        <v>15</v>
      </c>
      <c r="B29" s="323" t="s">
        <v>73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5"/>
      <c r="S29" s="166">
        <v>3600</v>
      </c>
      <c r="T29" s="171"/>
      <c r="U29" s="31">
        <f t="shared" si="4"/>
        <v>3600</v>
      </c>
      <c r="V29" s="170"/>
      <c r="W29" s="171"/>
      <c r="X29" s="31">
        <f t="shared" si="5"/>
        <v>0</v>
      </c>
      <c r="Y29" s="170">
        <v>3600</v>
      </c>
      <c r="Z29" s="171"/>
      <c r="AA29" s="31">
        <f t="shared" si="6"/>
        <v>3600</v>
      </c>
    </row>
    <row r="30" spans="1:27" ht="13.5" customHeight="1">
      <c r="A30" s="5">
        <v>16</v>
      </c>
      <c r="B30" s="320" t="s">
        <v>74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170">
        <v>1858</v>
      </c>
      <c r="T30" s="171"/>
      <c r="U30" s="31">
        <f t="shared" si="4"/>
        <v>1858</v>
      </c>
      <c r="V30" s="170"/>
      <c r="W30" s="171"/>
      <c r="X30" s="31">
        <f t="shared" si="5"/>
        <v>0</v>
      </c>
      <c r="Y30" s="170">
        <v>2020</v>
      </c>
      <c r="Z30" s="171"/>
      <c r="AA30" s="31">
        <f t="shared" si="6"/>
        <v>2020</v>
      </c>
    </row>
    <row r="31" spans="1:27" ht="13.5" customHeight="1">
      <c r="A31" s="5">
        <v>17</v>
      </c>
      <c r="B31" s="320" t="s">
        <v>75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170">
        <v>2</v>
      </c>
      <c r="T31" s="171"/>
      <c r="U31" s="31">
        <f t="shared" si="4"/>
        <v>2</v>
      </c>
      <c r="V31" s="170"/>
      <c r="W31" s="171"/>
      <c r="X31" s="31">
        <f t="shared" si="5"/>
        <v>0</v>
      </c>
      <c r="Y31" s="170">
        <v>2589</v>
      </c>
      <c r="Z31" s="171"/>
      <c r="AA31" s="31">
        <f t="shared" si="6"/>
        <v>2589</v>
      </c>
    </row>
    <row r="32" spans="1:27" ht="13.5" customHeight="1">
      <c r="A32" s="5">
        <v>18</v>
      </c>
      <c r="B32" s="320" t="s">
        <v>76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170"/>
      <c r="T32" s="171"/>
      <c r="U32" s="31">
        <f t="shared" si="4"/>
        <v>0</v>
      </c>
      <c r="V32" s="170"/>
      <c r="W32" s="171"/>
      <c r="X32" s="31">
        <f t="shared" si="5"/>
        <v>0</v>
      </c>
      <c r="Y32" s="170"/>
      <c r="Z32" s="171"/>
      <c r="AA32" s="31">
        <f t="shared" si="6"/>
        <v>0</v>
      </c>
    </row>
    <row r="33" spans="1:27" ht="13.5" customHeight="1">
      <c r="A33" s="5">
        <v>19</v>
      </c>
      <c r="B33" s="320" t="s">
        <v>77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170"/>
      <c r="T33" s="171"/>
      <c r="U33" s="31">
        <f t="shared" si="4"/>
        <v>0</v>
      </c>
      <c r="V33" s="170"/>
      <c r="W33" s="171"/>
      <c r="X33" s="31">
        <f t="shared" si="5"/>
        <v>0</v>
      </c>
      <c r="Y33" s="170"/>
      <c r="Z33" s="171"/>
      <c r="AA33" s="31">
        <f t="shared" si="6"/>
        <v>0</v>
      </c>
    </row>
    <row r="34" spans="1:27" ht="13.5" customHeight="1">
      <c r="A34" s="18">
        <v>20</v>
      </c>
      <c r="B34" s="339" t="s">
        <v>84</v>
      </c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24">
        <f>SUM(S27:S33)-S29</f>
        <v>64623</v>
      </c>
      <c r="T34" s="24">
        <f>SUM(T27:T33)-T29</f>
        <v>0</v>
      </c>
      <c r="U34" s="31">
        <f t="shared" si="4"/>
        <v>64623</v>
      </c>
      <c r="V34" s="24">
        <f>SUM(V27:V33)-V29</f>
        <v>0</v>
      </c>
      <c r="W34" s="24">
        <f>SUM(W27:W33)-W29</f>
        <v>0</v>
      </c>
      <c r="X34" s="31">
        <f>SUM(V34+W34)</f>
        <v>0</v>
      </c>
      <c r="Y34" s="24">
        <f>SUM(Y27:Y33)-Y29</f>
        <v>60598</v>
      </c>
      <c r="Z34" s="24">
        <f>SUM(Z27:Z33)-Z29</f>
        <v>0</v>
      </c>
      <c r="AA34" s="31">
        <f t="shared" si="6"/>
        <v>60598</v>
      </c>
    </row>
    <row r="35" spans="1:27" s="11" customFormat="1" ht="13.5" customHeight="1">
      <c r="A35" s="10">
        <v>21</v>
      </c>
      <c r="B35" s="329" t="s">
        <v>78</v>
      </c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1"/>
      <c r="S35" s="172">
        <v>49996</v>
      </c>
      <c r="T35" s="173"/>
      <c r="U35" s="189">
        <f t="shared" si="4"/>
        <v>49996</v>
      </c>
      <c r="V35" s="172"/>
      <c r="W35" s="178"/>
      <c r="X35" s="189">
        <f t="shared" si="5"/>
        <v>0</v>
      </c>
      <c r="Y35" s="172">
        <f>Y34-2710</f>
        <v>57888</v>
      </c>
      <c r="Z35" s="178"/>
      <c r="AA35" s="31">
        <f t="shared" si="6"/>
        <v>57888</v>
      </c>
    </row>
    <row r="36" spans="1:27" ht="13.5" customHeight="1">
      <c r="A36" s="18">
        <v>22</v>
      </c>
      <c r="B36" s="339" t="s">
        <v>83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24">
        <f>SUM(S25-S34)</f>
        <v>-3882</v>
      </c>
      <c r="T36" s="29">
        <f>SUM(T25-T34)</f>
        <v>0</v>
      </c>
      <c r="U36" s="31">
        <f t="shared" si="4"/>
        <v>-3882</v>
      </c>
      <c r="V36" s="24">
        <f>SUM(V25-V34)</f>
        <v>0</v>
      </c>
      <c r="W36" s="39">
        <f>SUM(W25-W34)</f>
        <v>0</v>
      </c>
      <c r="X36" s="31">
        <f t="shared" si="5"/>
        <v>0</v>
      </c>
      <c r="Y36" s="24">
        <f>SUM(Y25-Y34)</f>
        <v>1082</v>
      </c>
      <c r="Z36" s="39">
        <f>SUM(Z25-Z34)</f>
        <v>0</v>
      </c>
      <c r="AA36" s="31">
        <f t="shared" si="6"/>
        <v>1082</v>
      </c>
    </row>
    <row r="37" spans="1:27" ht="13.5" customHeight="1">
      <c r="A37" s="5">
        <v>23</v>
      </c>
      <c r="B37" s="336" t="s">
        <v>79</v>
      </c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8"/>
      <c r="S37" s="174"/>
      <c r="T37" s="175"/>
      <c r="U37" s="31">
        <f t="shared" si="4"/>
        <v>0</v>
      </c>
      <c r="V37" s="174"/>
      <c r="W37" s="179"/>
      <c r="X37" s="31">
        <f>SUM(V37+W37)</f>
        <v>0</v>
      </c>
      <c r="Y37" s="174"/>
      <c r="Z37" s="179"/>
      <c r="AA37" s="31">
        <f t="shared" si="6"/>
        <v>0</v>
      </c>
    </row>
    <row r="38" spans="1:27" ht="13.5" customHeight="1">
      <c r="A38" s="18">
        <v>24</v>
      </c>
      <c r="B38" s="332" t="s">
        <v>80</v>
      </c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4"/>
      <c r="S38" s="24">
        <f>S36-S37</f>
        <v>-3882</v>
      </c>
      <c r="T38" s="39">
        <f>T36-T37</f>
        <v>0</v>
      </c>
      <c r="U38" s="31">
        <f t="shared" si="4"/>
        <v>-3882</v>
      </c>
      <c r="V38" s="24">
        <f>V36-V37</f>
        <v>0</v>
      </c>
      <c r="W38" s="39">
        <f>W36-W37</f>
        <v>0</v>
      </c>
      <c r="X38" s="31">
        <f t="shared" si="5"/>
        <v>0</v>
      </c>
      <c r="Y38" s="24">
        <f>Y36-Y37</f>
        <v>1082</v>
      </c>
      <c r="Z38" s="39">
        <f>Z36-Z37</f>
        <v>0</v>
      </c>
      <c r="AA38" s="31">
        <f t="shared" si="6"/>
        <v>1082</v>
      </c>
    </row>
    <row r="39" spans="1:27" ht="13.5" customHeight="1">
      <c r="A39" s="5">
        <v>25</v>
      </c>
      <c r="B39" s="342" t="s">
        <v>81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174"/>
      <c r="T39" s="175"/>
      <c r="U39" s="31">
        <f t="shared" si="4"/>
        <v>0</v>
      </c>
      <c r="V39" s="174"/>
      <c r="W39" s="179"/>
      <c r="X39" s="31">
        <f t="shared" si="5"/>
        <v>0</v>
      </c>
      <c r="Y39" s="174"/>
      <c r="Z39" s="179"/>
      <c r="AA39" s="31">
        <f t="shared" si="6"/>
        <v>0</v>
      </c>
    </row>
    <row r="40" spans="1:27" ht="13.5" customHeight="1" thickBot="1">
      <c r="A40" s="19">
        <v>26</v>
      </c>
      <c r="B40" s="343" t="s">
        <v>82</v>
      </c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25">
        <f>SUM(S38-S39)</f>
        <v>-3882</v>
      </c>
      <c r="T40" s="26">
        <f>SUM(T38-T39)</f>
        <v>0</v>
      </c>
      <c r="U40" s="33">
        <f t="shared" si="4"/>
        <v>-3882</v>
      </c>
      <c r="V40" s="25">
        <f>SUM(V38-V39)</f>
        <v>0</v>
      </c>
      <c r="W40" s="26">
        <f>SUM(W38-W39)</f>
        <v>0</v>
      </c>
      <c r="X40" s="33">
        <f t="shared" si="5"/>
        <v>0</v>
      </c>
      <c r="Y40" s="25">
        <f>SUM(Y38-Y39)</f>
        <v>1082</v>
      </c>
      <c r="Z40" s="26">
        <f>SUM(Z38-Z39)</f>
        <v>0</v>
      </c>
      <c r="AA40" s="33">
        <f t="shared" si="6"/>
        <v>1082</v>
      </c>
    </row>
    <row r="41" spans="1:27" ht="19.5" customHeight="1">
      <c r="A41" s="344" t="s">
        <v>3</v>
      </c>
      <c r="B41" s="344"/>
      <c r="C41" s="345" t="str">
        <f>IF('kettős egyszerűsített mérleg'!C42=0,"",'kettős egyszerűsített mérleg'!C42)</f>
        <v>Budapest, 2014.április 24.</v>
      </c>
      <c r="D41" s="345"/>
      <c r="E41" s="345"/>
      <c r="F41" s="345"/>
      <c r="G41" s="345"/>
      <c r="H41" s="345"/>
      <c r="I41" s="345"/>
      <c r="J41" s="345"/>
      <c r="K41" s="1"/>
      <c r="L41" s="1"/>
      <c r="M41" s="1"/>
      <c r="N41" s="1"/>
      <c r="O41" s="1"/>
      <c r="P41" s="1"/>
      <c r="Q41" s="1"/>
      <c r="R41" s="1"/>
      <c r="U41" s="7"/>
      <c r="V41" s="6"/>
      <c r="W41" s="6"/>
      <c r="X41" s="7"/>
      <c r="Y41" s="340"/>
      <c r="Z41" s="340"/>
      <c r="AA41" s="7"/>
    </row>
    <row r="42" spans="1:2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U42" s="7"/>
      <c r="V42" s="6"/>
      <c r="W42" s="6"/>
      <c r="X42" s="7"/>
      <c r="Y42" s="341" t="s">
        <v>37</v>
      </c>
      <c r="Z42" s="341"/>
      <c r="AA42" s="7"/>
    </row>
    <row r="43" spans="1:27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U43" s="7"/>
      <c r="V43" s="6"/>
      <c r="W43" s="6"/>
      <c r="X43" s="7"/>
      <c r="Y43" s="335" t="s">
        <v>38</v>
      </c>
      <c r="Z43" s="335"/>
      <c r="AA43" s="7"/>
    </row>
    <row r="44" spans="1:20" ht="19.5" customHeight="1">
      <c r="A44" s="1"/>
      <c r="B44" s="147">
        <f>IF('kettős egyszerűsített mérleg'!B1=0,"",'kettős egyszerűsített mérleg'!B1)</f>
        <v>1</v>
      </c>
      <c r="C44" s="147" t="str">
        <f>IF('kettős egyszerűsített mérleg'!B1=0,"",'kettős egyszerűsített mérleg'!C1)</f>
        <v>8</v>
      </c>
      <c r="D44" s="147" t="str">
        <f>IF('kettős egyszerűsített mérleg'!B1=0,"",'kettős egyszerűsített mérleg'!D1)</f>
        <v>0</v>
      </c>
      <c r="E44" s="147" t="str">
        <f>IF('kettős egyszerűsített mérleg'!B1=0,"",'kettős egyszerűsített mérleg'!E1)</f>
        <v>3</v>
      </c>
      <c r="F44" s="147" t="str">
        <f>IF('kettős egyszerűsített mérleg'!B1=0,"",'kettős egyszerűsített mérleg'!F1)</f>
        <v>4</v>
      </c>
      <c r="G44" s="147" t="str">
        <f>IF('kettős egyszerűsített mérleg'!B1=0,"",'kettős egyszerűsített mérleg'!G1)</f>
        <v>4</v>
      </c>
      <c r="H44" s="147" t="str">
        <f>IF('kettős egyszerűsített mérleg'!B1=0,"",'kettős egyszerűsített mérleg'!H1)</f>
        <v>8</v>
      </c>
      <c r="I44" s="147" t="str">
        <f>IF('kettős egyszerűsített mérleg'!B1=0,"",'kettős egyszerűsített mérleg'!I1)</f>
        <v>2</v>
      </c>
      <c r="J44" s="147" t="str">
        <f>IF('kettős egyszerűsített mérleg'!B1=0,"",'kettős egyszerűsített mérleg'!J1)</f>
        <v>1</v>
      </c>
      <c r="K44" s="147" t="str">
        <f>IF('kettős egyszerűsített mérleg'!B1=0,"",'kettős egyszerűsített mérleg'!K1)</f>
        <v>4</v>
      </c>
      <c r="L44" s="147" t="str">
        <f>IF('kettős egyszerűsített mérleg'!B1=0,"",'kettős egyszerűsített mérleg'!L1)</f>
        <v>3</v>
      </c>
      <c r="M44" s="147">
        <f>IF('kettős egyszerűsített mérleg'!M1=0,"",'kettős egyszerűsített mérleg'!M1)</f>
      </c>
      <c r="N44" s="147">
        <f>IF('kettős egyszerűsített mérleg'!M1=0,"",'kettős egyszerűsített mérleg'!N1)</f>
      </c>
      <c r="O44" s="147">
        <f>IF('kettős egyszerűsített mérleg'!M1=0,"",'kettős egyszerűsített mérleg'!O1)</f>
      </c>
      <c r="P44" s="147">
        <f>IF('kettős egyszerűsített mérleg'!M1=0,"",'kettős egyszerűsített mérleg'!P1)</f>
      </c>
      <c r="Q44" s="147">
        <f>IF('kettős egyszerűsített mérleg'!M1=0,"",'kettős egyszerűsített mérleg'!Q1)</f>
      </c>
      <c r="R44" s="147">
        <f>IF('kettős egyszerűsített mérleg'!M1=0,"",'kettős egyszerűsített mérleg'!R1)</f>
      </c>
      <c r="S44" s="12"/>
      <c r="T44" s="1"/>
    </row>
    <row r="45" spans="1:20" ht="19.5" customHeight="1">
      <c r="A45" s="296" t="s">
        <v>41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S45" s="1"/>
      <c r="T45" s="1"/>
    </row>
    <row r="46" spans="1:20" ht="13.5">
      <c r="A46" s="297" t="s">
        <v>7</v>
      </c>
      <c r="B46" s="297"/>
      <c r="C46" s="297"/>
      <c r="D46" s="297"/>
      <c r="E46" s="297"/>
      <c r="F46" s="297"/>
      <c r="G46" s="297"/>
      <c r="H46" s="298" t="str">
        <f>IF('kettős egyszerűsített mérleg'!A24=0,"",'kettős egyszerűsített mérleg'!A24)</f>
        <v>Anyaoltalmazó Alapítvány</v>
      </c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</row>
    <row r="47" spans="1:20" ht="13.5">
      <c r="A47" s="297" t="s">
        <v>8</v>
      </c>
      <c r="B47" s="297"/>
      <c r="C47" s="297"/>
      <c r="D47" s="297"/>
      <c r="E47" s="297"/>
      <c r="F47" s="4"/>
      <c r="G47" s="4"/>
      <c r="H47" s="298" t="str">
        <f>IF('kettős egyszerűsített mérleg'!A30=0,"",'kettős egyszerűsített mérleg'!A30)</f>
        <v>1201 Budapest, Török Flóris utca 228. </v>
      </c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</row>
    <row r="48" spans="1:27" ht="21.75" customHeight="1">
      <c r="A48" s="276" t="s">
        <v>56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</row>
    <row r="49" spans="1:27" ht="15">
      <c r="A49" s="276" t="s">
        <v>213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</row>
    <row r="50" ht="51.75" customHeight="1"/>
    <row r="51" spans="1:27" ht="12.75">
      <c r="A51" s="328" t="s">
        <v>85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8"/>
      <c r="T51" s="328"/>
      <c r="U51" s="328"/>
      <c r="V51" s="328"/>
      <c r="W51" s="328"/>
      <c r="X51" s="328"/>
      <c r="Y51" s="328"/>
      <c r="Z51" s="328"/>
      <c r="AA51" s="328"/>
    </row>
    <row r="53" spans="1:27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2" t="s">
        <v>182</v>
      </c>
      <c r="AA53" s="181"/>
    </row>
    <row r="54" spans="24:26" ht="12.75" thickBot="1">
      <c r="X54" t="s">
        <v>12</v>
      </c>
      <c r="Y54" t="s">
        <v>13</v>
      </c>
      <c r="Z54" s="38" t="s">
        <v>183</v>
      </c>
    </row>
    <row r="55" spans="1:26" ht="30" customHeight="1">
      <c r="A55" s="283" t="s">
        <v>86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5"/>
      <c r="X55" s="183">
        <v>0</v>
      </c>
      <c r="Y55" s="192">
        <v>602</v>
      </c>
      <c r="Z55" s="184"/>
    </row>
    <row r="56" spans="1:26" ht="30" customHeight="1">
      <c r="A56" s="286" t="s">
        <v>87</v>
      </c>
      <c r="B56" s="287"/>
      <c r="C56" s="287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8"/>
      <c r="X56" s="185">
        <v>-13</v>
      </c>
      <c r="Y56" s="193">
        <v>300</v>
      </c>
      <c r="Z56" s="186"/>
    </row>
    <row r="57" spans="1:26" ht="30" customHeight="1">
      <c r="A57" s="286" t="s">
        <v>88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8"/>
      <c r="X57" s="185"/>
      <c r="Y57" s="193"/>
      <c r="Z57" s="186"/>
    </row>
    <row r="58" spans="1:26" ht="30" customHeight="1">
      <c r="A58" s="289" t="s">
        <v>89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1"/>
      <c r="X58" s="185">
        <v>49968</v>
      </c>
      <c r="Y58" s="193">
        <v>49905</v>
      </c>
      <c r="Z58" s="186"/>
    </row>
    <row r="59" spans="1:26" ht="30" customHeight="1">
      <c r="A59" s="277" t="s">
        <v>90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9"/>
      <c r="X59" s="185">
        <v>153</v>
      </c>
      <c r="Y59" s="193">
        <v>128</v>
      </c>
      <c r="Z59" s="186"/>
    </row>
    <row r="60" spans="1:26" ht="30" customHeight="1" thickBot="1">
      <c r="A60" s="280" t="s">
        <v>184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2"/>
      <c r="X60" s="187">
        <v>4599</v>
      </c>
      <c r="Y60" s="194">
        <v>6413</v>
      </c>
      <c r="Z60" s="188"/>
    </row>
    <row r="61" ht="37.5" customHeight="1"/>
    <row r="62" spans="1:26" ht="12.75">
      <c r="A62" s="344" t="s">
        <v>3</v>
      </c>
      <c r="B62" s="344"/>
      <c r="C62" s="345" t="str">
        <f>IF('kettős egyszerűsített mérleg'!C42=0,"",'kettős egyszerűsített mérleg'!C42)</f>
        <v>Budapest, 2014.április 24.</v>
      </c>
      <c r="D62" s="345"/>
      <c r="E62" s="345"/>
      <c r="F62" s="345"/>
      <c r="G62" s="345"/>
      <c r="H62" s="345"/>
      <c r="I62" s="345"/>
      <c r="J62" s="345"/>
      <c r="K62" s="1"/>
      <c r="L62" s="1"/>
      <c r="M62" s="1"/>
      <c r="N62" s="1"/>
      <c r="O62" s="1"/>
      <c r="P62" s="1"/>
      <c r="Q62" s="1"/>
      <c r="R62" s="1"/>
      <c r="U62" s="7"/>
      <c r="V62" s="6"/>
      <c r="W62" s="6"/>
      <c r="X62" s="7"/>
      <c r="Y62" s="340"/>
      <c r="Z62" s="340"/>
    </row>
    <row r="63" spans="1:2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U63" s="7"/>
      <c r="V63" s="6"/>
      <c r="W63" s="6"/>
      <c r="X63" s="7"/>
      <c r="Y63" s="341" t="s">
        <v>37</v>
      </c>
      <c r="Z63" s="341"/>
    </row>
    <row r="64" spans="1:2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U64" s="7"/>
      <c r="V64" s="6"/>
      <c r="W64" s="6"/>
      <c r="X64" s="7"/>
      <c r="Y64" s="335" t="s">
        <v>38</v>
      </c>
      <c r="Z64" s="335"/>
    </row>
  </sheetData>
  <sheetProtection formatCells="0"/>
  <mergeCells count="65">
    <mergeCell ref="Y63:Z63"/>
    <mergeCell ref="A62:B62"/>
    <mergeCell ref="C62:J62"/>
    <mergeCell ref="Y43:Z43"/>
    <mergeCell ref="B39:R39"/>
    <mergeCell ref="B40:R40"/>
    <mergeCell ref="Y62:Z62"/>
    <mergeCell ref="B36:R36"/>
    <mergeCell ref="A46:G46"/>
    <mergeCell ref="A41:B41"/>
    <mergeCell ref="C41:J41"/>
    <mergeCell ref="Y64:Z64"/>
    <mergeCell ref="B30:R30"/>
    <mergeCell ref="B37:R37"/>
    <mergeCell ref="B34:R34"/>
    <mergeCell ref="B31:R31"/>
    <mergeCell ref="B32:R32"/>
    <mergeCell ref="B33:R33"/>
    <mergeCell ref="Y41:Z41"/>
    <mergeCell ref="Y42:Z42"/>
    <mergeCell ref="A45:R45"/>
    <mergeCell ref="B29:R29"/>
    <mergeCell ref="B27:R27"/>
    <mergeCell ref="A49:AA49"/>
    <mergeCell ref="A51:AA51"/>
    <mergeCell ref="H46:T46"/>
    <mergeCell ref="A47:E47"/>
    <mergeCell ref="H47:T47"/>
    <mergeCell ref="A48:AA48"/>
    <mergeCell ref="B35:R35"/>
    <mergeCell ref="B38:R38"/>
    <mergeCell ref="V9:X10"/>
    <mergeCell ref="B14:R14"/>
    <mergeCell ref="B24:R24"/>
    <mergeCell ref="B23:R23"/>
    <mergeCell ref="B16:R16"/>
    <mergeCell ref="B26:R26"/>
    <mergeCell ref="B28:R28"/>
    <mergeCell ref="B12:R12"/>
    <mergeCell ref="B13:R13"/>
    <mergeCell ref="Z8:AA8"/>
    <mergeCell ref="B21:R21"/>
    <mergeCell ref="B17:R17"/>
    <mergeCell ref="B18:R18"/>
    <mergeCell ref="B19:R19"/>
    <mergeCell ref="B20:R20"/>
    <mergeCell ref="B9:R11"/>
    <mergeCell ref="S9:U10"/>
    <mergeCell ref="B15:R15"/>
    <mergeCell ref="Y9:AA10"/>
    <mergeCell ref="A2:R2"/>
    <mergeCell ref="A3:G3"/>
    <mergeCell ref="H3:T3"/>
    <mergeCell ref="A4:E4"/>
    <mergeCell ref="H4:T4"/>
    <mergeCell ref="A6:AA6"/>
    <mergeCell ref="A5:AA5"/>
    <mergeCell ref="A59:W59"/>
    <mergeCell ref="A60:W60"/>
    <mergeCell ref="A55:W55"/>
    <mergeCell ref="A56:W56"/>
    <mergeCell ref="A57:W57"/>
    <mergeCell ref="A58:W58"/>
    <mergeCell ref="B25:R25"/>
    <mergeCell ref="B22:R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3"/>
  <rowBreaks count="1" manualBreakCount="1">
    <brk id="43" max="26" man="1"/>
  </rowBreaks>
  <ignoredErrors>
    <ignoredError sqref="U14 U22 X22 X14 X40 U40 U34 U36 X34 X36 U25 X25 AA2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AI50"/>
  <sheetViews>
    <sheetView zoomScalePageLayoutView="0" workbookViewId="0" topLeftCell="A64">
      <selection activeCell="AF43" sqref="AF43"/>
    </sheetView>
  </sheetViews>
  <sheetFormatPr defaultColWidth="9.00390625" defaultRowHeight="12.75"/>
  <cols>
    <col min="1" max="2" width="3.875" style="63" customWidth="1"/>
    <col min="3" max="3" width="2.25390625" style="63" customWidth="1"/>
    <col min="4" max="4" width="13.875" style="63" customWidth="1"/>
    <col min="5" max="8" width="2.50390625" style="63" customWidth="1"/>
    <col min="9" max="9" width="9.50390625" style="63" customWidth="1"/>
    <col min="10" max="11" width="2.25390625" style="63" customWidth="1"/>
    <col min="12" max="12" width="2.25390625" style="68" customWidth="1"/>
    <col min="13" max="14" width="2.25390625" style="63" customWidth="1"/>
    <col min="15" max="15" width="2.25390625" style="68" customWidth="1"/>
    <col min="16" max="20" width="2.25390625" style="63" customWidth="1"/>
    <col min="21" max="21" width="2.25390625" style="68" customWidth="1"/>
    <col min="22" max="25" width="2.25390625" style="63" customWidth="1"/>
    <col min="26" max="26" width="2.25390625" style="68" customWidth="1"/>
    <col min="27" max="27" width="2.25390625" style="63" customWidth="1"/>
    <col min="28" max="28" width="2.875" style="63" customWidth="1"/>
    <col min="29" max="29" width="6.125" style="63" customWidth="1"/>
    <col min="30" max="30" width="5.25390625" style="63" customWidth="1"/>
    <col min="31" max="31" width="5.00390625" style="63" customWidth="1"/>
    <col min="32" max="32" width="4.50390625" style="63" customWidth="1"/>
    <col min="33" max="33" width="3.50390625" style="63" customWidth="1"/>
    <col min="34" max="34" width="3.875" style="63" customWidth="1"/>
    <col min="35" max="16384" width="9.125" style="63" customWidth="1"/>
  </cols>
  <sheetData>
    <row r="1" spans="1:34" ht="26.25" customHeight="1">
      <c r="A1" s="383"/>
      <c r="B1" s="368"/>
      <c r="C1" s="384"/>
      <c r="D1" s="346" t="s">
        <v>108</v>
      </c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8"/>
      <c r="AF1" s="389" t="s">
        <v>107</v>
      </c>
      <c r="AG1" s="390"/>
      <c r="AH1" s="391"/>
    </row>
    <row r="2" spans="1:34" ht="26.25" customHeight="1">
      <c r="A2" s="366"/>
      <c r="B2" s="352"/>
      <c r="C2" s="385"/>
      <c r="D2" s="349" t="s">
        <v>91</v>
      </c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1"/>
      <c r="AF2" s="392"/>
      <c r="AG2" s="393"/>
      <c r="AH2" s="394"/>
    </row>
    <row r="3" spans="1:34" ht="26.25" customHeight="1">
      <c r="A3" s="386"/>
      <c r="B3" s="387"/>
      <c r="C3" s="388"/>
      <c r="D3" s="380">
        <v>2013</v>
      </c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2"/>
      <c r="AF3" s="395"/>
      <c r="AG3" s="396"/>
      <c r="AH3" s="397"/>
    </row>
    <row r="4" spans="1:34" ht="26.25" customHeight="1">
      <c r="A4" s="105"/>
      <c r="B4" s="105"/>
      <c r="C4" s="105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  <c r="AG4" s="130"/>
      <c r="AH4" s="130"/>
    </row>
    <row r="5" spans="1:34" ht="12">
      <c r="A5" s="40"/>
      <c r="B5" s="40"/>
      <c r="C5" s="40"/>
      <c r="D5" s="40"/>
      <c r="E5" s="41"/>
      <c r="F5" s="40"/>
      <c r="G5" s="40"/>
      <c r="H5" s="40"/>
      <c r="I5" s="40"/>
      <c r="J5" s="40"/>
      <c r="K5" s="42"/>
      <c r="L5" s="43"/>
      <c r="M5" s="42"/>
      <c r="N5" s="42"/>
      <c r="O5" s="43"/>
      <c r="P5" s="42"/>
      <c r="Q5" s="42"/>
      <c r="R5" s="42"/>
      <c r="S5" s="42"/>
      <c r="T5" s="42"/>
      <c r="U5" s="43"/>
      <c r="V5" s="42"/>
      <c r="W5" s="42"/>
      <c r="X5" s="42"/>
      <c r="Y5" s="42"/>
      <c r="Z5" s="43"/>
      <c r="AA5" s="42"/>
      <c r="AB5" s="42"/>
      <c r="AC5" s="42"/>
      <c r="AD5" s="42"/>
      <c r="AE5" s="42"/>
      <c r="AF5" s="42"/>
      <c r="AG5" s="42"/>
      <c r="AH5" s="42"/>
    </row>
    <row r="6" spans="1:34" ht="24.75" customHeight="1">
      <c r="A6" s="40"/>
      <c r="B6" s="44" t="s">
        <v>92</v>
      </c>
      <c r="C6" s="45"/>
      <c r="D6" s="45"/>
      <c r="E6" s="45"/>
      <c r="F6" s="45"/>
      <c r="G6" s="45"/>
      <c r="H6" s="45"/>
      <c r="I6" s="45"/>
      <c r="J6" s="45"/>
      <c r="K6" s="45"/>
      <c r="L6" s="46"/>
      <c r="M6" s="45"/>
      <c r="N6" s="45"/>
      <c r="O6" s="46"/>
      <c r="P6" s="45"/>
      <c r="Q6" s="45"/>
      <c r="R6" s="45"/>
      <c r="S6" s="45"/>
      <c r="T6" s="45"/>
      <c r="U6" s="46"/>
      <c r="V6" s="45"/>
      <c r="W6" s="45"/>
      <c r="X6" s="45"/>
      <c r="Y6" s="45"/>
      <c r="Z6" s="46"/>
      <c r="AA6" s="45"/>
      <c r="AB6" s="45"/>
      <c r="AC6" s="45"/>
      <c r="AD6" s="45"/>
      <c r="AE6" s="45"/>
      <c r="AF6" s="45"/>
      <c r="AG6" s="47"/>
      <c r="AH6" s="42"/>
    </row>
    <row r="7" spans="1:34" ht="24.75" customHeight="1">
      <c r="A7" s="40"/>
      <c r="B7" s="48"/>
      <c r="C7" s="49"/>
      <c r="D7" s="50"/>
      <c r="E7" s="45"/>
      <c r="F7" s="45"/>
      <c r="G7" s="45"/>
      <c r="H7" s="45"/>
      <c r="I7" s="45"/>
      <c r="J7" s="45"/>
      <c r="K7" s="45"/>
      <c r="L7" s="46"/>
      <c r="M7" s="45"/>
      <c r="N7" s="45"/>
      <c r="O7" s="46"/>
      <c r="P7" s="45"/>
      <c r="Q7" s="45"/>
      <c r="R7" s="45"/>
      <c r="S7" s="45"/>
      <c r="T7" s="45"/>
      <c r="U7" s="46"/>
      <c r="V7" s="45"/>
      <c r="W7" s="45"/>
      <c r="X7" s="45"/>
      <c r="Y7" s="45"/>
      <c r="Z7" s="46"/>
      <c r="AA7" s="45"/>
      <c r="AB7" s="45"/>
      <c r="AC7" s="45"/>
      <c r="AD7" s="45"/>
      <c r="AE7" s="45"/>
      <c r="AF7" s="47"/>
      <c r="AG7" s="51"/>
      <c r="AH7" s="42"/>
    </row>
    <row r="8" spans="1:34" ht="24.75" customHeight="1">
      <c r="A8" s="40"/>
      <c r="B8" s="48"/>
      <c r="C8" s="48"/>
      <c r="D8" s="354" t="str">
        <f>IF('kettős egyszerűsített mérleg'!A24=0,"",'kettős egyszerűsített mérleg'!A24)</f>
        <v>Anyaoltalmazó Alapítvány</v>
      </c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6"/>
      <c r="AF8" s="51"/>
      <c r="AG8" s="51"/>
      <c r="AH8" s="42"/>
    </row>
    <row r="9" spans="1:34" ht="24.75" customHeight="1">
      <c r="A9" s="40"/>
      <c r="B9" s="48"/>
      <c r="C9" s="48"/>
      <c r="D9" s="357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9"/>
      <c r="AF9" s="52"/>
      <c r="AG9" s="51"/>
      <c r="AH9" s="42"/>
    </row>
    <row r="10" spans="1:34" ht="8.25" customHeight="1">
      <c r="A10" s="40"/>
      <c r="B10" s="48"/>
      <c r="C10" s="363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5"/>
      <c r="AG10" s="51"/>
      <c r="AH10" s="42"/>
    </row>
    <row r="11" spans="1:34" ht="24.75" customHeight="1">
      <c r="A11" s="40"/>
      <c r="B11" s="48"/>
      <c r="C11" s="48"/>
      <c r="D11" s="55" t="s">
        <v>93</v>
      </c>
      <c r="E11" s="65"/>
      <c r="F11" s="65"/>
      <c r="G11" s="65"/>
      <c r="H11" s="65"/>
      <c r="I11" s="40"/>
      <c r="J11" s="360" t="str">
        <f>IF('kettős egyszerűsített mérleg'!A30=0,"",'kettős egyszerűsített mérleg'!A30)</f>
        <v>1201 Budapest, Török Flóris utca 228. </v>
      </c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2"/>
      <c r="AF11" s="51"/>
      <c r="AG11" s="51"/>
      <c r="AH11" s="42"/>
    </row>
    <row r="12" spans="1:34" ht="10.5" customHeight="1">
      <c r="A12" s="40"/>
      <c r="B12" s="48"/>
      <c r="C12" s="48"/>
      <c r="D12" s="352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51"/>
      <c r="AG12" s="51"/>
      <c r="AH12" s="42"/>
    </row>
    <row r="13" spans="1:34" ht="24.75" customHeight="1">
      <c r="A13" s="40"/>
      <c r="B13" s="52"/>
      <c r="C13" s="40"/>
      <c r="D13" s="55" t="s">
        <v>94</v>
      </c>
      <c r="E13" s="40"/>
      <c r="F13" s="40"/>
      <c r="G13" s="40"/>
      <c r="H13" s="40"/>
      <c r="I13" s="40"/>
      <c r="J13" s="56">
        <v>1</v>
      </c>
      <c r="K13" s="56">
        <v>1</v>
      </c>
      <c r="L13" s="54"/>
      <c r="M13" s="143" t="s">
        <v>205</v>
      </c>
      <c r="N13" s="143" t="s">
        <v>206</v>
      </c>
      <c r="O13" s="54"/>
      <c r="P13" s="56">
        <v>6</v>
      </c>
      <c r="Q13" s="56">
        <v>9</v>
      </c>
      <c r="R13" s="56">
        <v>9</v>
      </c>
      <c r="S13" s="56">
        <v>6</v>
      </c>
      <c r="T13" s="56">
        <v>1</v>
      </c>
      <c r="U13" s="54"/>
      <c r="V13" s="56">
        <v>4</v>
      </c>
      <c r="W13" s="56"/>
      <c r="X13" s="56"/>
      <c r="Y13" s="56"/>
      <c r="Z13" s="54"/>
      <c r="AA13" s="56"/>
      <c r="AB13" s="56"/>
      <c r="AC13" s="366"/>
      <c r="AD13" s="352"/>
      <c r="AE13" s="352"/>
      <c r="AF13" s="40"/>
      <c r="AG13" s="52"/>
      <c r="AH13" s="42"/>
    </row>
    <row r="14" spans="1:34" s="65" customFormat="1" ht="9.75" customHeight="1">
      <c r="A14" s="40"/>
      <c r="B14" s="52"/>
      <c r="C14" s="40"/>
      <c r="D14" s="352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40"/>
      <c r="AG14" s="52"/>
      <c r="AH14" s="40"/>
    </row>
    <row r="15" spans="1:34" ht="24.75" customHeight="1">
      <c r="A15" s="40"/>
      <c r="B15" s="52"/>
      <c r="C15" s="40"/>
      <c r="D15" s="55" t="s">
        <v>96</v>
      </c>
      <c r="E15" s="40"/>
      <c r="F15" s="40"/>
      <c r="G15" s="40"/>
      <c r="H15" s="40"/>
      <c r="I15" s="40"/>
      <c r="J15" s="144">
        <f>IF(J13=0,"",J13)</f>
        <v>1</v>
      </c>
      <c r="K15" s="144">
        <f>IF(K13=0,"",K13)</f>
        <v>1</v>
      </c>
      <c r="L15" s="145" t="s">
        <v>95</v>
      </c>
      <c r="M15" s="144"/>
      <c r="N15" s="144"/>
      <c r="O15" s="145" t="s">
        <v>95</v>
      </c>
      <c r="P15" s="144">
        <f>IF(P13=0,"",P13)</f>
        <v>6</v>
      </c>
      <c r="Q15" s="144">
        <f>IF(P13=0,"",Q13)</f>
        <v>9</v>
      </c>
      <c r="R15" s="144">
        <f>IF(P13=0,"",R13)</f>
        <v>9</v>
      </c>
      <c r="S15" s="144">
        <f>IF(P13=0,"",S13)</f>
        <v>6</v>
      </c>
      <c r="T15" s="144">
        <f>IF(P13=0,"",T13)</f>
        <v>1</v>
      </c>
      <c r="U15" s="367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40"/>
      <c r="AG15" s="52"/>
      <c r="AH15" s="42"/>
    </row>
    <row r="16" spans="1:34" s="65" customFormat="1" ht="10.5" customHeight="1">
      <c r="A16" s="40"/>
      <c r="B16" s="52"/>
      <c r="C16" s="40"/>
      <c r="D16" s="352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40"/>
      <c r="AG16" s="52"/>
      <c r="AH16" s="40"/>
    </row>
    <row r="17" spans="1:34" ht="24.75" customHeight="1">
      <c r="A17" s="40"/>
      <c r="B17" s="52"/>
      <c r="C17" s="40"/>
      <c r="D17" s="55" t="s">
        <v>97</v>
      </c>
      <c r="E17" s="40"/>
      <c r="F17" s="40"/>
      <c r="G17" s="40"/>
      <c r="H17" s="40"/>
      <c r="I17" s="40"/>
      <c r="J17" s="146">
        <f>'kettős egysz. ered.kimut.'!B1</f>
        <v>1</v>
      </c>
      <c r="K17" s="146" t="str">
        <f>'kettős egysz. ered.kimut.'!C1</f>
        <v>8</v>
      </c>
      <c r="L17" s="146" t="str">
        <f>'kettős egysz. ered.kimut.'!D1</f>
        <v>0</v>
      </c>
      <c r="M17" s="146" t="str">
        <f>'kettős egysz. ered.kimut.'!E1</f>
        <v>3</v>
      </c>
      <c r="N17" s="146" t="str">
        <f>'kettős egysz. ered.kimut.'!F1</f>
        <v>4</v>
      </c>
      <c r="O17" s="146" t="str">
        <f>'kettős egysz. ered.kimut.'!G1</f>
        <v>4</v>
      </c>
      <c r="P17" s="146" t="str">
        <f>'kettős egysz. ered.kimut.'!H1</f>
        <v>8</v>
      </c>
      <c r="Q17" s="146" t="str">
        <f>'kettős egysz. ered.kimut.'!I1</f>
        <v>2</v>
      </c>
      <c r="R17" s="54" t="s">
        <v>98</v>
      </c>
      <c r="S17" s="56" t="str">
        <f>IF('kettős egyszerűsített mérleg'!M1=0,'kettős egysz. ered.kimut.'!J1,"")</f>
        <v>1</v>
      </c>
      <c r="T17" s="54" t="s">
        <v>98</v>
      </c>
      <c r="U17" s="56" t="str">
        <f>IF('kettős egyszerűsített mérleg'!M1=0,'kettős egysz. ered.kimut.'!K1,"")</f>
        <v>4</v>
      </c>
      <c r="V17" s="56" t="str">
        <f>IF('kettős egyszerűsített mérleg'!M1=0,'kettős egysz. ered.kimut.'!L1,"")</f>
        <v>3</v>
      </c>
      <c r="W17" s="366"/>
      <c r="X17" s="364"/>
      <c r="Y17" s="364"/>
      <c r="Z17" s="364"/>
      <c r="AA17" s="364"/>
      <c r="AB17" s="364"/>
      <c r="AC17" s="364"/>
      <c r="AD17" s="364"/>
      <c r="AE17" s="364"/>
      <c r="AF17" s="40"/>
      <c r="AG17" s="52"/>
      <c r="AH17" s="42"/>
    </row>
    <row r="18" spans="1:34" ht="11.25" customHeight="1">
      <c r="A18" s="40"/>
      <c r="B18" s="52"/>
      <c r="C18" s="40"/>
      <c r="D18" s="352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40"/>
      <c r="AG18" s="52"/>
      <c r="AH18" s="42"/>
    </row>
    <row r="19" spans="1:34" ht="24.75" customHeight="1">
      <c r="A19" s="40"/>
      <c r="B19" s="48"/>
      <c r="C19" s="48"/>
      <c r="D19" s="55" t="s">
        <v>99</v>
      </c>
      <c r="E19" s="40"/>
      <c r="F19" s="40"/>
      <c r="G19" s="40"/>
      <c r="H19" s="40"/>
      <c r="I19" s="40"/>
      <c r="J19" s="373" t="s">
        <v>200</v>
      </c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5"/>
      <c r="AF19" s="40"/>
      <c r="AG19" s="52"/>
      <c r="AH19" s="42"/>
    </row>
    <row r="20" spans="1:34" ht="11.25" customHeight="1">
      <c r="A20" s="40"/>
      <c r="B20" s="48"/>
      <c r="C20" s="57"/>
      <c r="D20" s="398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58"/>
      <c r="AG20" s="51"/>
      <c r="AH20" s="42"/>
    </row>
    <row r="21" spans="1:34" ht="24.75" customHeight="1">
      <c r="A21" s="40"/>
      <c r="B21" s="59" t="s">
        <v>100</v>
      </c>
      <c r="C21" s="40"/>
      <c r="D21" s="40"/>
      <c r="E21" s="40"/>
      <c r="F21" s="40"/>
      <c r="G21" s="40"/>
      <c r="H21" s="40"/>
      <c r="I21" s="40"/>
      <c r="J21" s="40"/>
      <c r="K21" s="40"/>
      <c r="L21" s="54"/>
      <c r="M21" s="40"/>
      <c r="N21" s="40"/>
      <c r="O21" s="54"/>
      <c r="P21" s="40"/>
      <c r="Q21" s="40"/>
      <c r="R21" s="40"/>
      <c r="S21" s="40"/>
      <c r="T21" s="40"/>
      <c r="U21" s="54"/>
      <c r="V21" s="40"/>
      <c r="W21" s="40"/>
      <c r="X21" s="40"/>
      <c r="Y21" s="40"/>
      <c r="Z21" s="54"/>
      <c r="AA21" s="368"/>
      <c r="AB21" s="368"/>
      <c r="AC21" s="368"/>
      <c r="AD21" s="368"/>
      <c r="AE21" s="368"/>
      <c r="AF21" s="368"/>
      <c r="AG21" s="51"/>
      <c r="AH21" s="42"/>
    </row>
    <row r="22" spans="1:35" ht="24.75" customHeight="1">
      <c r="A22" s="40"/>
      <c r="B22" s="48"/>
      <c r="C22" s="370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2"/>
      <c r="AG22" s="66"/>
      <c r="AI22" s="67"/>
    </row>
    <row r="23" spans="1:33" ht="24.75" customHeight="1">
      <c r="A23" s="40"/>
      <c r="B23" s="48"/>
      <c r="C23" s="376"/>
      <c r="D23" s="377"/>
      <c r="E23" s="377"/>
      <c r="F23" s="377"/>
      <c r="G23" s="377"/>
      <c r="H23" s="377"/>
      <c r="I23" s="377"/>
      <c r="J23" s="377"/>
      <c r="K23" s="377"/>
      <c r="L23" s="377"/>
      <c r="M23" s="377"/>
      <c r="N23" s="377"/>
      <c r="O23" s="377"/>
      <c r="P23" s="377"/>
      <c r="Q23" s="377"/>
      <c r="R23" s="377"/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8"/>
      <c r="AG23" s="66"/>
    </row>
    <row r="24" spans="1:33" ht="24.75" customHeight="1">
      <c r="A24" s="40"/>
      <c r="B24" s="48"/>
      <c r="C24" s="376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8"/>
      <c r="AG24" s="66"/>
    </row>
    <row r="25" spans="1:33" ht="24.75" customHeight="1">
      <c r="A25" s="40"/>
      <c r="B25" s="48"/>
      <c r="C25" s="376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8"/>
      <c r="AG25" s="66"/>
    </row>
    <row r="26" spans="1:33" ht="24.75" customHeight="1">
      <c r="A26" s="40"/>
      <c r="B26" s="48"/>
      <c r="C26" s="376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8"/>
      <c r="AG26" s="66"/>
    </row>
    <row r="27" spans="1:33" ht="24.75" customHeight="1">
      <c r="A27" s="40"/>
      <c r="B27" s="48"/>
      <c r="C27" s="402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8"/>
      <c r="AG27" s="66"/>
    </row>
    <row r="28" spans="1:33" ht="24.75" customHeight="1">
      <c r="A28" s="40"/>
      <c r="B28" s="48"/>
      <c r="C28" s="403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5"/>
      <c r="AG28" s="66"/>
    </row>
    <row r="29" spans="1:34" ht="24.75" customHeight="1">
      <c r="A29" s="40"/>
      <c r="B29" s="59" t="s">
        <v>101</v>
      </c>
      <c r="C29" s="40"/>
      <c r="D29" s="40"/>
      <c r="E29" s="40"/>
      <c r="F29" s="40"/>
      <c r="G29" s="40"/>
      <c r="H29" s="40"/>
      <c r="I29" s="40"/>
      <c r="J29" s="40"/>
      <c r="K29" s="40"/>
      <c r="L29" s="54"/>
      <c r="M29" s="40"/>
      <c r="N29" s="40"/>
      <c r="O29" s="54"/>
      <c r="P29" s="40"/>
      <c r="Q29" s="40"/>
      <c r="R29" s="40"/>
      <c r="S29" s="40"/>
      <c r="T29" s="352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51"/>
      <c r="AH29" s="42"/>
    </row>
    <row r="30" spans="1:34" ht="10.5" customHeight="1">
      <c r="A30" s="40"/>
      <c r="B30" s="48"/>
      <c r="C30" s="40"/>
      <c r="D30" s="398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40"/>
      <c r="AG30" s="51"/>
      <c r="AH30" s="42"/>
    </row>
    <row r="31" spans="1:34" ht="10.5" customHeight="1">
      <c r="A31" s="40"/>
      <c r="B31" s="48"/>
      <c r="C31" s="49"/>
      <c r="D31" s="368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  <c r="Q31" s="369"/>
      <c r="R31" s="369"/>
      <c r="S31" s="369"/>
      <c r="T31" s="369"/>
      <c r="U31" s="369"/>
      <c r="V31" s="369"/>
      <c r="W31" s="369"/>
      <c r="X31" s="369"/>
      <c r="Y31" s="369"/>
      <c r="Z31" s="369"/>
      <c r="AA31" s="369"/>
      <c r="AB31" s="369"/>
      <c r="AC31" s="369"/>
      <c r="AD31" s="369"/>
      <c r="AE31" s="369"/>
      <c r="AF31" s="47"/>
      <c r="AG31" s="51"/>
      <c r="AH31" s="42"/>
    </row>
    <row r="32" spans="1:34" ht="24.75" customHeight="1">
      <c r="A32" s="40"/>
      <c r="B32" s="48"/>
      <c r="C32" s="48"/>
      <c r="D32" s="55" t="s">
        <v>102</v>
      </c>
      <c r="E32" s="40"/>
      <c r="F32" s="40"/>
      <c r="G32" s="40"/>
      <c r="H32" s="40"/>
      <c r="I32" s="40"/>
      <c r="J32" s="40"/>
      <c r="K32" s="40"/>
      <c r="L32" s="54"/>
      <c r="M32" s="40"/>
      <c r="N32" s="411" t="s">
        <v>207</v>
      </c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3"/>
      <c r="AF32" s="51"/>
      <c r="AG32" s="51"/>
      <c r="AH32" s="42"/>
    </row>
    <row r="33" spans="1:34" ht="12" customHeight="1">
      <c r="A33" s="40"/>
      <c r="B33" s="48"/>
      <c r="C33" s="48"/>
      <c r="D33" s="352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51"/>
      <c r="AG33" s="51"/>
      <c r="AH33" s="42"/>
    </row>
    <row r="34" spans="1:34" ht="24.75" customHeight="1">
      <c r="A34" s="40"/>
      <c r="B34" s="48"/>
      <c r="C34" s="48"/>
      <c r="D34" s="55" t="s">
        <v>103</v>
      </c>
      <c r="E34" s="40"/>
      <c r="F34" s="40"/>
      <c r="G34" s="40"/>
      <c r="H34" s="40"/>
      <c r="I34" s="40"/>
      <c r="J34" s="40"/>
      <c r="K34" s="40"/>
      <c r="L34" s="54"/>
      <c r="M34" s="40"/>
      <c r="N34" s="40"/>
      <c r="O34" s="54"/>
      <c r="P34" s="40"/>
      <c r="Q34" s="40"/>
      <c r="R34" s="40"/>
      <c r="S34" s="40"/>
      <c r="T34" s="40"/>
      <c r="U34" s="54"/>
      <c r="V34" s="40"/>
      <c r="W34" s="40"/>
      <c r="X34" s="40"/>
      <c r="Y34" s="40"/>
      <c r="Z34" s="415"/>
      <c r="AA34" s="374"/>
      <c r="AB34" s="374"/>
      <c r="AC34" s="374"/>
      <c r="AD34" s="374"/>
      <c r="AE34" s="375"/>
      <c r="AF34" s="51"/>
      <c r="AG34" s="51"/>
      <c r="AH34" s="42"/>
    </row>
    <row r="35" spans="1:34" ht="9.75" customHeight="1">
      <c r="A35" s="40"/>
      <c r="B35" s="48"/>
      <c r="C35" s="48"/>
      <c r="D35" s="398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51"/>
      <c r="AG35" s="51"/>
      <c r="AH35" s="42"/>
    </row>
    <row r="36" spans="1:34" ht="24.75" customHeight="1">
      <c r="A36" s="40"/>
      <c r="B36" s="48"/>
      <c r="C36" s="48"/>
      <c r="D36" s="411" t="s">
        <v>208</v>
      </c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3"/>
      <c r="AF36" s="51"/>
      <c r="AG36" s="51"/>
      <c r="AH36" s="42"/>
    </row>
    <row r="37" spans="1:34" ht="10.5" customHeight="1">
      <c r="A37" s="40"/>
      <c r="B37" s="48"/>
      <c r="C37" s="48"/>
      <c r="D37" s="368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51"/>
      <c r="AG37" s="51"/>
      <c r="AH37" s="42"/>
    </row>
    <row r="38" spans="1:34" ht="24.75" customHeight="1">
      <c r="A38" s="40"/>
      <c r="B38" s="48"/>
      <c r="C38" s="48"/>
      <c r="D38" s="55" t="s">
        <v>104</v>
      </c>
      <c r="E38" s="40"/>
      <c r="F38" s="40"/>
      <c r="G38" s="40"/>
      <c r="H38" s="40"/>
      <c r="I38" s="40"/>
      <c r="J38" s="40"/>
      <c r="K38" s="40"/>
      <c r="L38" s="54"/>
      <c r="M38" s="40"/>
      <c r="N38" s="417" t="s">
        <v>209</v>
      </c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3"/>
      <c r="AF38" s="51"/>
      <c r="AG38" s="51"/>
      <c r="AH38" s="42"/>
    </row>
    <row r="39" spans="1:34" ht="12" customHeight="1">
      <c r="A39" s="40"/>
      <c r="B39" s="48"/>
      <c r="C39" s="48"/>
      <c r="D39" s="352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51"/>
      <c r="AG39" s="51"/>
      <c r="AH39" s="42"/>
    </row>
    <row r="40" spans="1:34" ht="24.75" customHeight="1">
      <c r="A40" s="40"/>
      <c r="B40" s="48"/>
      <c r="C40" s="48"/>
      <c r="D40" s="55" t="s">
        <v>105</v>
      </c>
      <c r="E40" s="40"/>
      <c r="F40" s="40"/>
      <c r="G40" s="40"/>
      <c r="H40" s="40"/>
      <c r="I40" s="40"/>
      <c r="J40" s="40"/>
      <c r="K40" s="40"/>
      <c r="L40" s="54"/>
      <c r="M40" s="40"/>
      <c r="N40" s="40"/>
      <c r="O40" s="54"/>
      <c r="P40" s="40"/>
      <c r="Q40" s="40"/>
      <c r="R40" s="408" t="s">
        <v>231</v>
      </c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10"/>
      <c r="AE40" s="106"/>
      <c r="AF40" s="51"/>
      <c r="AG40" s="51"/>
      <c r="AH40" s="42"/>
    </row>
    <row r="41" spans="1:34" ht="24.75" customHeight="1">
      <c r="A41" s="40"/>
      <c r="B41" s="48"/>
      <c r="C41" s="48"/>
      <c r="D41" s="55" t="s">
        <v>106</v>
      </c>
      <c r="E41" s="40"/>
      <c r="F41" s="40"/>
      <c r="G41" s="40"/>
      <c r="H41" s="40"/>
      <c r="I41" s="40"/>
      <c r="J41" s="40"/>
      <c r="K41" s="40"/>
      <c r="L41" s="54"/>
      <c r="M41" s="40"/>
      <c r="N41" s="40"/>
      <c r="O41" s="406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51"/>
      <c r="AG41" s="51"/>
      <c r="AH41" s="42"/>
    </row>
    <row r="42" spans="1:33" ht="24.75" customHeight="1">
      <c r="A42" s="40"/>
      <c r="B42" s="48"/>
      <c r="C42" s="48"/>
      <c r="D42" s="370"/>
      <c r="E42" s="371"/>
      <c r="F42" s="371"/>
      <c r="G42" s="371"/>
      <c r="H42" s="371"/>
      <c r="I42" s="371"/>
      <c r="J42" s="371"/>
      <c r="K42" s="371"/>
      <c r="L42" s="371"/>
      <c r="M42" s="371"/>
      <c r="N42" s="371"/>
      <c r="O42" s="371"/>
      <c r="P42" s="371"/>
      <c r="Q42" s="371"/>
      <c r="R42" s="371"/>
      <c r="S42" s="371"/>
      <c r="T42" s="371"/>
      <c r="U42" s="371"/>
      <c r="V42" s="371"/>
      <c r="W42" s="371"/>
      <c r="X42" s="371"/>
      <c r="Y42" s="371"/>
      <c r="Z42" s="371"/>
      <c r="AA42" s="371"/>
      <c r="AB42" s="371"/>
      <c r="AC42" s="371"/>
      <c r="AD42" s="371"/>
      <c r="AE42" s="372"/>
      <c r="AF42" s="66"/>
      <c r="AG42" s="66"/>
    </row>
    <row r="43" spans="1:33" ht="24.75" customHeight="1">
      <c r="A43" s="40"/>
      <c r="B43" s="48"/>
      <c r="C43" s="48"/>
      <c r="D43" s="376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8"/>
      <c r="AF43" s="66"/>
      <c r="AG43" s="66"/>
    </row>
    <row r="44" spans="1:33" ht="24.75" customHeight="1">
      <c r="A44" s="40"/>
      <c r="B44" s="48"/>
      <c r="C44" s="48"/>
      <c r="D44" s="407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5"/>
      <c r="AF44" s="66"/>
      <c r="AG44" s="66"/>
    </row>
    <row r="45" spans="1:34" ht="11.25" customHeight="1">
      <c r="A45" s="40"/>
      <c r="B45" s="48"/>
      <c r="C45" s="57"/>
      <c r="D45" s="60"/>
      <c r="E45" s="60"/>
      <c r="F45" s="60"/>
      <c r="G45" s="60"/>
      <c r="H45" s="60"/>
      <c r="I45" s="60"/>
      <c r="J45" s="60"/>
      <c r="K45" s="60"/>
      <c r="L45" s="61"/>
      <c r="M45" s="60"/>
      <c r="N45" s="60"/>
      <c r="O45" s="61"/>
      <c r="P45" s="60"/>
      <c r="Q45" s="60"/>
      <c r="R45" s="60"/>
      <c r="S45" s="60"/>
      <c r="T45" s="60"/>
      <c r="U45" s="61"/>
      <c r="V45" s="60"/>
      <c r="W45" s="60"/>
      <c r="X45" s="60"/>
      <c r="Y45" s="60"/>
      <c r="Z45" s="61"/>
      <c r="AA45" s="60"/>
      <c r="AB45" s="60"/>
      <c r="AC45" s="60"/>
      <c r="AD45" s="60"/>
      <c r="AE45" s="60"/>
      <c r="AF45" s="58"/>
      <c r="AG45" s="51"/>
      <c r="AH45" s="42"/>
    </row>
    <row r="46" spans="1:34" ht="14.25" customHeight="1">
      <c r="A46" s="40"/>
      <c r="B46" s="57"/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60"/>
      <c r="N46" s="60"/>
      <c r="O46" s="61"/>
      <c r="P46" s="60"/>
      <c r="Q46" s="60"/>
      <c r="R46" s="60"/>
      <c r="S46" s="60"/>
      <c r="T46" s="60"/>
      <c r="U46" s="61"/>
      <c r="V46" s="60"/>
      <c r="W46" s="60"/>
      <c r="X46" s="60"/>
      <c r="Y46" s="60"/>
      <c r="Z46" s="61"/>
      <c r="AA46" s="60"/>
      <c r="AB46" s="60"/>
      <c r="AC46" s="60"/>
      <c r="AD46" s="60"/>
      <c r="AE46" s="60"/>
      <c r="AF46" s="60"/>
      <c r="AG46" s="58"/>
      <c r="AH46" s="42"/>
    </row>
    <row r="47" spans="1:34" ht="14.2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54"/>
      <c r="M47" s="40"/>
      <c r="N47" s="40"/>
      <c r="O47" s="54"/>
      <c r="P47" s="40"/>
      <c r="Q47" s="40"/>
      <c r="R47" s="40"/>
      <c r="S47" s="40"/>
      <c r="T47" s="40"/>
      <c r="U47" s="54"/>
      <c r="V47" s="40"/>
      <c r="W47" s="40"/>
      <c r="X47" s="40"/>
      <c r="Y47" s="40"/>
      <c r="Z47" s="54"/>
      <c r="AA47" s="40"/>
      <c r="AB47" s="40"/>
      <c r="AC47" s="40"/>
      <c r="AD47" s="40"/>
      <c r="AE47" s="40"/>
      <c r="AF47" s="40"/>
      <c r="AG47" s="40"/>
      <c r="AH47" s="42"/>
    </row>
    <row r="48" spans="1:34" ht="24.75" customHeight="1">
      <c r="A48" s="352" t="s">
        <v>3</v>
      </c>
      <c r="B48" s="400"/>
      <c r="C48" s="400"/>
      <c r="D48" s="416" t="str">
        <f>IF('kettős egyszerűsített mérleg'!C42=0,"",'kettős egyszerűsített mérleg'!C42)</f>
        <v>Budapest, 2014.április 24.</v>
      </c>
      <c r="E48" s="416"/>
      <c r="F48" s="416"/>
      <c r="G48" s="416"/>
      <c r="H48" s="416"/>
      <c r="I48" s="416"/>
      <c r="J48" s="416"/>
      <c r="K48" s="40"/>
      <c r="L48" s="54"/>
      <c r="M48" s="40"/>
      <c r="N48" s="40"/>
      <c r="O48" s="54"/>
      <c r="P48" s="40"/>
      <c r="Q48" s="40"/>
      <c r="R48" s="40"/>
      <c r="S48" s="40"/>
      <c r="T48" s="40"/>
      <c r="U48" s="54"/>
      <c r="V48" s="40"/>
      <c r="W48" s="40"/>
      <c r="X48" s="401"/>
      <c r="Y48" s="401"/>
      <c r="Z48" s="401"/>
      <c r="AA48" s="401"/>
      <c r="AB48" s="401"/>
      <c r="AC48" s="401"/>
      <c r="AD48" s="387"/>
      <c r="AE48" s="40"/>
      <c r="AF48" s="40"/>
      <c r="AG48" s="40"/>
      <c r="AH48" s="42"/>
    </row>
    <row r="49" spans="24:30" ht="14.25" customHeight="1">
      <c r="X49" s="414" t="s">
        <v>37</v>
      </c>
      <c r="Y49" s="414"/>
      <c r="Z49" s="414"/>
      <c r="AA49" s="414"/>
      <c r="AB49" s="414"/>
      <c r="AC49" s="414"/>
      <c r="AD49" s="400"/>
    </row>
    <row r="50" spans="15:30" ht="12" customHeight="1">
      <c r="O50" s="68" t="s">
        <v>180</v>
      </c>
      <c r="P50" s="63" t="s">
        <v>179</v>
      </c>
      <c r="X50" s="379" t="s">
        <v>5</v>
      </c>
      <c r="Y50" s="379"/>
      <c r="Z50" s="379"/>
      <c r="AA50" s="379"/>
      <c r="AB50" s="379"/>
      <c r="AC50" s="379"/>
      <c r="AD50" s="364"/>
    </row>
    <row r="51" ht="24.75" customHeight="1"/>
    <row r="52" ht="24.75" customHeight="1"/>
    <row r="53" ht="24.75" customHeight="1"/>
    <row r="54" ht="24.75" customHeight="1"/>
  </sheetData>
  <sheetProtection formatCells="0"/>
  <protectedRanges>
    <protectedRange sqref="C22:AF28" name="Tartom?ny1"/>
  </protectedRanges>
  <mergeCells count="46">
    <mergeCell ref="X49:AD49"/>
    <mergeCell ref="D37:AE37"/>
    <mergeCell ref="N32:AE32"/>
    <mergeCell ref="Z34:AE34"/>
    <mergeCell ref="D48:J48"/>
    <mergeCell ref="N38:AE38"/>
    <mergeCell ref="A48:C48"/>
    <mergeCell ref="X48:AD48"/>
    <mergeCell ref="C27:AF27"/>
    <mergeCell ref="C28:AF28"/>
    <mergeCell ref="D30:AE30"/>
    <mergeCell ref="O41:AE41"/>
    <mergeCell ref="D44:AE44"/>
    <mergeCell ref="R40:AD40"/>
    <mergeCell ref="D39:AE39"/>
    <mergeCell ref="D36:AE36"/>
    <mergeCell ref="X50:AD50"/>
    <mergeCell ref="D3:AE3"/>
    <mergeCell ref="A1:C3"/>
    <mergeCell ref="AF1:AH3"/>
    <mergeCell ref="D42:AE42"/>
    <mergeCell ref="D43:AE43"/>
    <mergeCell ref="D35:AE35"/>
    <mergeCell ref="D16:AE16"/>
    <mergeCell ref="D18:AE18"/>
    <mergeCell ref="D20:AE20"/>
    <mergeCell ref="C23:AF23"/>
    <mergeCell ref="C24:AF24"/>
    <mergeCell ref="C25:AF25"/>
    <mergeCell ref="C26:AF26"/>
    <mergeCell ref="D14:AE14"/>
    <mergeCell ref="AC13:AE13"/>
    <mergeCell ref="U15:AE15"/>
    <mergeCell ref="D33:AE33"/>
    <mergeCell ref="T29:AF29"/>
    <mergeCell ref="D31:AE31"/>
    <mergeCell ref="AA21:AF21"/>
    <mergeCell ref="C22:AF22"/>
    <mergeCell ref="W17:AE17"/>
    <mergeCell ref="J19:AE19"/>
    <mergeCell ref="D1:AE1"/>
    <mergeCell ref="D2:AE2"/>
    <mergeCell ref="D12:AE12"/>
    <mergeCell ref="D8:AE9"/>
    <mergeCell ref="J11:AE11"/>
    <mergeCell ref="C10:AF1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5"/>
  <legacyDrawing r:id="rId4"/>
  <oleObjects>
    <oleObject progId="Word.Document.8" shapeId="247891" r:id="rId1"/>
    <oleObject progId="Word.Document.8" shapeId="261967" r:id="rId2"/>
    <oleObject progId="Word.Document.8" shapeId="1560900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5"/>
  <dimension ref="A1:M42"/>
  <sheetViews>
    <sheetView zoomScalePageLayoutView="0" workbookViewId="0" topLeftCell="A16">
      <selection activeCell="G15" sqref="G15"/>
    </sheetView>
  </sheetViews>
  <sheetFormatPr defaultColWidth="9.00390625" defaultRowHeight="12.75"/>
  <cols>
    <col min="1" max="1" width="3.50390625" style="63" customWidth="1"/>
    <col min="2" max="2" width="1.4921875" style="63" customWidth="1"/>
    <col min="3" max="3" width="1.75390625" style="63" customWidth="1"/>
    <col min="4" max="4" width="4.50390625" style="68" customWidth="1"/>
    <col min="5" max="5" width="34.50390625" style="63" customWidth="1"/>
    <col min="6" max="6" width="27.75390625" style="63" customWidth="1"/>
    <col min="7" max="7" width="27.50390625" style="63" customWidth="1"/>
    <col min="8" max="8" width="2.00390625" style="63" customWidth="1"/>
    <col min="9" max="16384" width="9.125" style="63" customWidth="1"/>
  </cols>
  <sheetData>
    <row r="1" spans="1:9" ht="25.5" customHeight="1">
      <c r="A1" s="431"/>
      <c r="B1" s="369"/>
      <c r="C1" s="432"/>
      <c r="D1" s="437" t="s">
        <v>108</v>
      </c>
      <c r="E1" s="438"/>
      <c r="F1" s="438"/>
      <c r="G1" s="438"/>
      <c r="H1" s="439"/>
      <c r="I1" s="428" t="s">
        <v>107</v>
      </c>
    </row>
    <row r="2" spans="1:9" ht="27" customHeight="1">
      <c r="A2" s="433"/>
      <c r="B2" s="353"/>
      <c r="C2" s="365"/>
      <c r="D2" s="440" t="s">
        <v>91</v>
      </c>
      <c r="E2" s="441"/>
      <c r="F2" s="441"/>
      <c r="G2" s="441"/>
      <c r="H2" s="131"/>
      <c r="I2" s="429"/>
    </row>
    <row r="3" spans="1:9" ht="21" customHeight="1">
      <c r="A3" s="386"/>
      <c r="B3" s="387"/>
      <c r="C3" s="388"/>
      <c r="D3" s="420" t="s">
        <v>214</v>
      </c>
      <c r="E3" s="421"/>
      <c r="F3" s="421"/>
      <c r="G3" s="421"/>
      <c r="H3" s="422"/>
      <c r="I3" s="430"/>
    </row>
    <row r="5" ht="12.75">
      <c r="C5" s="69" t="s">
        <v>109</v>
      </c>
    </row>
    <row r="6" ht="7.5" customHeight="1"/>
    <row r="7" spans="3:8" ht="27.75" customHeight="1">
      <c r="C7" s="434" t="str">
        <f>IF('kettős egyszerűsített mérleg'!A24=0,"",'kettős egyszerűsített mérleg'!A24)</f>
        <v>Anyaoltalmazó Alapítvány</v>
      </c>
      <c r="D7" s="435"/>
      <c r="E7" s="435"/>
      <c r="F7" s="435"/>
      <c r="G7" s="435"/>
      <c r="H7" s="436"/>
    </row>
    <row r="8" ht="6.75" customHeight="1"/>
    <row r="9" spans="3:8" ht="24.75" customHeight="1">
      <c r="C9" s="70" t="s">
        <v>110</v>
      </c>
      <c r="D9" s="71"/>
      <c r="E9" s="72"/>
      <c r="F9" s="72"/>
      <c r="G9" s="73" t="s">
        <v>131</v>
      </c>
      <c r="H9" s="74"/>
    </row>
    <row r="10" spans="3:8" ht="24.75" customHeight="1">
      <c r="C10" s="75"/>
      <c r="D10" s="76" t="s">
        <v>111</v>
      </c>
      <c r="E10" s="64" t="s">
        <v>112</v>
      </c>
      <c r="F10" s="77" t="s">
        <v>114</v>
      </c>
      <c r="G10" s="77" t="s">
        <v>115</v>
      </c>
      <c r="H10" s="66"/>
    </row>
    <row r="11" spans="3:8" ht="24.75" customHeight="1">
      <c r="C11" s="75"/>
      <c r="D11" s="76"/>
      <c r="E11" s="53" t="s">
        <v>221</v>
      </c>
      <c r="F11" s="62">
        <v>6413</v>
      </c>
      <c r="G11" s="191" t="s">
        <v>222</v>
      </c>
      <c r="H11" s="66"/>
    </row>
    <row r="12" spans="3:8" ht="24.75" customHeight="1">
      <c r="C12" s="75"/>
      <c r="D12" s="76" t="s">
        <v>113</v>
      </c>
      <c r="E12" s="64" t="s">
        <v>112</v>
      </c>
      <c r="F12" s="77" t="s">
        <v>114</v>
      </c>
      <c r="G12" s="77" t="s">
        <v>115</v>
      </c>
      <c r="H12" s="66"/>
    </row>
    <row r="13" spans="3:8" ht="24.75" customHeight="1">
      <c r="C13" s="75"/>
      <c r="D13" s="76"/>
      <c r="E13" s="53" t="s">
        <v>223</v>
      </c>
      <c r="F13" s="62">
        <v>52174</v>
      </c>
      <c r="G13" s="191" t="s">
        <v>222</v>
      </c>
      <c r="H13" s="66"/>
    </row>
    <row r="14" spans="3:8" ht="24.75" customHeight="1">
      <c r="C14" s="75"/>
      <c r="D14" s="76" t="s">
        <v>116</v>
      </c>
      <c r="E14" s="64" t="s">
        <v>112</v>
      </c>
      <c r="F14" s="77" t="s">
        <v>114</v>
      </c>
      <c r="G14" s="77" t="s">
        <v>115</v>
      </c>
      <c r="H14" s="66"/>
    </row>
    <row r="15" spans="3:8" ht="24.75" customHeight="1">
      <c r="C15" s="75"/>
      <c r="D15" s="76"/>
      <c r="E15" s="53"/>
      <c r="F15" s="62"/>
      <c r="G15" s="191"/>
      <c r="H15" s="66"/>
    </row>
    <row r="16" spans="3:8" ht="16.5" customHeight="1">
      <c r="C16" s="75"/>
      <c r="D16" s="425"/>
      <c r="E16" s="424" t="s">
        <v>128</v>
      </c>
      <c r="F16" s="418">
        <f>F11+F13+F15</f>
        <v>58587</v>
      </c>
      <c r="G16" s="419"/>
      <c r="H16" s="66"/>
    </row>
    <row r="17" spans="3:8" ht="16.5" customHeight="1">
      <c r="C17" s="75"/>
      <c r="D17" s="426"/>
      <c r="E17" s="424"/>
      <c r="F17" s="419"/>
      <c r="G17" s="419"/>
      <c r="H17" s="66"/>
    </row>
    <row r="18" spans="3:8" ht="16.5" customHeight="1">
      <c r="C18" s="75"/>
      <c r="D18" s="427"/>
      <c r="E18" s="424"/>
      <c r="F18" s="419"/>
      <c r="G18" s="419"/>
      <c r="H18" s="66"/>
    </row>
    <row r="19" spans="3:8" ht="24.75" customHeight="1">
      <c r="C19" s="75"/>
      <c r="D19" s="79"/>
      <c r="E19" s="65"/>
      <c r="F19" s="65"/>
      <c r="G19" s="65"/>
      <c r="H19" s="66"/>
    </row>
    <row r="20" spans="3:8" ht="24.75" customHeight="1">
      <c r="C20" s="80" t="s">
        <v>117</v>
      </c>
      <c r="D20" s="79"/>
      <c r="E20" s="65"/>
      <c r="F20" s="65"/>
      <c r="G20" s="65"/>
      <c r="H20" s="66"/>
    </row>
    <row r="21" spans="3:8" ht="24.75" customHeight="1">
      <c r="C21" s="75"/>
      <c r="D21" s="76" t="s">
        <v>118</v>
      </c>
      <c r="E21" s="64" t="s">
        <v>119</v>
      </c>
      <c r="F21" s="77" t="s">
        <v>12</v>
      </c>
      <c r="G21" s="77" t="s">
        <v>13</v>
      </c>
      <c r="H21" s="66"/>
    </row>
    <row r="22" spans="3:8" ht="24.75" customHeight="1">
      <c r="C22" s="75"/>
      <c r="D22" s="76"/>
      <c r="E22" s="53" t="s">
        <v>201</v>
      </c>
      <c r="F22" s="62">
        <v>959</v>
      </c>
      <c r="G22" s="62">
        <v>857</v>
      </c>
      <c r="H22" s="66"/>
    </row>
    <row r="23" spans="3:8" ht="24.75" customHeight="1">
      <c r="C23" s="75"/>
      <c r="D23" s="76" t="s">
        <v>120</v>
      </c>
      <c r="E23" s="64" t="s">
        <v>119</v>
      </c>
      <c r="F23" s="77" t="s">
        <v>12</v>
      </c>
      <c r="G23" s="77" t="s">
        <v>13</v>
      </c>
      <c r="H23" s="66"/>
    </row>
    <row r="24" spans="3:8" ht="24.75" customHeight="1">
      <c r="C24" s="75"/>
      <c r="D24" s="76"/>
      <c r="E24" s="53" t="s">
        <v>202</v>
      </c>
      <c r="F24" s="62">
        <v>7996</v>
      </c>
      <c r="G24" s="62">
        <v>5991</v>
      </c>
      <c r="H24" s="66"/>
    </row>
    <row r="25" spans="3:8" ht="24.75" customHeight="1">
      <c r="C25" s="75"/>
      <c r="D25" s="76" t="s">
        <v>121</v>
      </c>
      <c r="E25" s="64" t="s">
        <v>119</v>
      </c>
      <c r="F25" s="77" t="s">
        <v>12</v>
      </c>
      <c r="G25" s="77" t="s">
        <v>13</v>
      </c>
      <c r="H25" s="66"/>
    </row>
    <row r="26" spans="3:8" ht="24.75" customHeight="1">
      <c r="C26" s="75"/>
      <c r="D26" s="76"/>
      <c r="E26" s="53" t="s">
        <v>203</v>
      </c>
      <c r="F26" s="62">
        <v>41041</v>
      </c>
      <c r="G26" s="62">
        <v>40831</v>
      </c>
      <c r="H26" s="66"/>
    </row>
    <row r="27" spans="3:8" ht="30.75" customHeight="1">
      <c r="C27" s="75"/>
      <c r="D27" s="76"/>
      <c r="E27" s="81" t="s">
        <v>129</v>
      </c>
      <c r="F27" s="142">
        <f>F22+F24+F26</f>
        <v>49996</v>
      </c>
      <c r="G27" s="142">
        <f>G22+G24+G26</f>
        <v>47679</v>
      </c>
      <c r="H27" s="66"/>
    </row>
    <row r="28" spans="3:8" ht="24.75" customHeight="1">
      <c r="C28" s="75"/>
      <c r="D28" s="79"/>
      <c r="E28" s="65"/>
      <c r="F28" s="65"/>
      <c r="G28" s="65"/>
      <c r="H28" s="66"/>
    </row>
    <row r="29" spans="3:8" ht="24.75" customHeight="1">
      <c r="C29" s="80" t="s">
        <v>122</v>
      </c>
      <c r="D29" s="79"/>
      <c r="E29" s="65"/>
      <c r="F29" s="65"/>
      <c r="G29" s="65"/>
      <c r="H29" s="66"/>
    </row>
    <row r="30" spans="3:8" ht="24.75" customHeight="1">
      <c r="C30" s="75"/>
      <c r="D30" s="76" t="s">
        <v>123</v>
      </c>
      <c r="E30" s="64" t="s">
        <v>124</v>
      </c>
      <c r="F30" s="77" t="s">
        <v>125</v>
      </c>
      <c r="G30" s="77" t="s">
        <v>126</v>
      </c>
      <c r="H30" s="66"/>
    </row>
    <row r="31" spans="3:8" ht="24.75" customHeight="1">
      <c r="C31" s="75"/>
      <c r="D31" s="76"/>
      <c r="E31" s="53" t="s">
        <v>204</v>
      </c>
      <c r="F31" s="62">
        <v>3600</v>
      </c>
      <c r="G31" s="62">
        <v>3600</v>
      </c>
      <c r="H31" s="66"/>
    </row>
    <row r="32" spans="3:8" ht="24.75" customHeight="1">
      <c r="C32" s="75"/>
      <c r="D32" s="76" t="s">
        <v>123</v>
      </c>
      <c r="E32" s="64" t="s">
        <v>124</v>
      </c>
      <c r="F32" s="77" t="s">
        <v>125</v>
      </c>
      <c r="G32" s="77" t="s">
        <v>126</v>
      </c>
      <c r="H32" s="66"/>
    </row>
    <row r="33" spans="3:8" ht="24.75" customHeight="1">
      <c r="C33" s="75"/>
      <c r="D33" s="76"/>
      <c r="E33" s="53"/>
      <c r="F33" s="62"/>
      <c r="G33" s="62"/>
      <c r="H33" s="66"/>
    </row>
    <row r="34" spans="3:8" ht="31.5" customHeight="1">
      <c r="C34" s="75"/>
      <c r="D34" s="82" t="s">
        <v>127</v>
      </c>
      <c r="E34" s="78" t="s">
        <v>130</v>
      </c>
      <c r="F34" s="142">
        <f>F31+F33</f>
        <v>3600</v>
      </c>
      <c r="G34" s="142">
        <f>G31+G33</f>
        <v>3600</v>
      </c>
      <c r="H34" s="66"/>
    </row>
    <row r="35" spans="3:8" ht="9.75" customHeight="1">
      <c r="C35" s="83"/>
      <c r="D35" s="84"/>
      <c r="E35" s="85"/>
      <c r="F35" s="85"/>
      <c r="G35" s="85"/>
      <c r="H35" s="86"/>
    </row>
    <row r="36" ht="24.75" customHeight="1"/>
    <row r="37" ht="24.75" customHeight="1"/>
    <row r="38" ht="24.75" customHeight="1"/>
    <row r="39" spans="1:13" ht="12">
      <c r="A39" s="364" t="s">
        <v>3</v>
      </c>
      <c r="B39" s="364"/>
      <c r="C39" s="364"/>
      <c r="D39" s="423"/>
      <c r="E39" s="67" t="str">
        <f>IF('kettős egyszerűsített mérleg'!C42=0,"",'kettős egyszerűsített mérleg'!C42)</f>
        <v>Budapest, 2014.április 24.</v>
      </c>
      <c r="G39" s="135"/>
      <c r="H39" s="136"/>
      <c r="I39" s="136"/>
      <c r="J39" s="136"/>
      <c r="K39" s="136"/>
      <c r="L39" s="136"/>
      <c r="M39" s="137"/>
    </row>
    <row r="40" spans="7:13" ht="12">
      <c r="G40" s="136" t="s">
        <v>37</v>
      </c>
      <c r="H40" s="136"/>
      <c r="I40" s="136"/>
      <c r="J40" s="136"/>
      <c r="K40" s="136"/>
      <c r="L40" s="136"/>
      <c r="M40" s="134"/>
    </row>
    <row r="41" spans="7:13" ht="12">
      <c r="G41" s="132" t="s">
        <v>5</v>
      </c>
      <c r="H41" s="132"/>
      <c r="I41" s="132"/>
      <c r="J41" s="132"/>
      <c r="K41" s="132"/>
      <c r="L41" s="132"/>
      <c r="M41" s="106"/>
    </row>
    <row r="42" ht="12">
      <c r="F42" s="132" t="s">
        <v>6</v>
      </c>
    </row>
  </sheetData>
  <sheetProtection formatCells="0"/>
  <mergeCells count="11">
    <mergeCell ref="I1:I3"/>
    <mergeCell ref="A1:C3"/>
    <mergeCell ref="C7:H7"/>
    <mergeCell ref="D1:H1"/>
    <mergeCell ref="D2:G2"/>
    <mergeCell ref="F16:F18"/>
    <mergeCell ref="G16:G18"/>
    <mergeCell ref="D3:H3"/>
    <mergeCell ref="A39:D39"/>
    <mergeCell ref="E16:E18"/>
    <mergeCell ref="D16:D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G40"/>
  <sheetViews>
    <sheetView zoomScalePageLayoutView="0" workbookViewId="0" topLeftCell="A22">
      <selection activeCell="E23" sqref="E23"/>
    </sheetView>
  </sheetViews>
  <sheetFormatPr defaultColWidth="9.00390625" defaultRowHeight="12.75"/>
  <cols>
    <col min="1" max="1" width="8.25390625" style="63" customWidth="1"/>
    <col min="2" max="2" width="2.75390625" style="63" customWidth="1"/>
    <col min="3" max="3" width="49.50390625" style="63" customWidth="1"/>
    <col min="4" max="4" width="22.50390625" style="63" customWidth="1"/>
    <col min="5" max="5" width="23.50390625" style="63" customWidth="1"/>
    <col min="6" max="6" width="2.125" style="63" customWidth="1"/>
    <col min="7" max="7" width="9.125" style="63" customWidth="1"/>
    <col min="8" max="8" width="13.75390625" style="63" bestFit="1" customWidth="1"/>
    <col min="9" max="16384" width="9.125" style="63" customWidth="1"/>
  </cols>
  <sheetData>
    <row r="1" spans="1:7" ht="21" customHeight="1">
      <c r="A1" s="431"/>
      <c r="B1" s="432"/>
      <c r="C1" s="450" t="s">
        <v>108</v>
      </c>
      <c r="D1" s="438"/>
      <c r="E1" s="439"/>
      <c r="F1" s="442" t="s">
        <v>107</v>
      </c>
      <c r="G1" s="443"/>
    </row>
    <row r="2" spans="1:7" ht="18.75" customHeight="1">
      <c r="A2" s="433"/>
      <c r="B2" s="365"/>
      <c r="C2" s="451" t="s">
        <v>91</v>
      </c>
      <c r="D2" s="441"/>
      <c r="E2" s="452"/>
      <c r="F2" s="444"/>
      <c r="G2" s="445"/>
    </row>
    <row r="3" spans="1:7" ht="15">
      <c r="A3" s="386"/>
      <c r="B3" s="388"/>
      <c r="C3" s="453">
        <v>2013</v>
      </c>
      <c r="D3" s="421"/>
      <c r="E3" s="422"/>
      <c r="F3" s="386"/>
      <c r="G3" s="388"/>
    </row>
    <row r="6" ht="12.75">
      <c r="B6" s="69" t="s">
        <v>109</v>
      </c>
    </row>
    <row r="8" spans="2:6" ht="36" customHeight="1">
      <c r="B8" s="446" t="str">
        <f>IF('kettős egyszerűsített mérleg'!A24=0,"",'kettős egyszerűsített mérleg'!A24)</f>
        <v>Anyaoltalmazó Alapítvány</v>
      </c>
      <c r="C8" s="447"/>
      <c r="D8" s="447"/>
      <c r="E8" s="447"/>
      <c r="F8" s="448"/>
    </row>
    <row r="10" spans="2:6" ht="12.75">
      <c r="B10" s="70" t="s">
        <v>132</v>
      </c>
      <c r="C10" s="72"/>
      <c r="D10" s="72"/>
      <c r="E10" s="73" t="s">
        <v>131</v>
      </c>
      <c r="F10" s="74"/>
    </row>
    <row r="11" spans="2:6" ht="24.75" customHeight="1">
      <c r="B11" s="75"/>
      <c r="C11" s="77" t="s">
        <v>133</v>
      </c>
      <c r="D11" s="77" t="s">
        <v>125</v>
      </c>
      <c r="E11" s="77" t="s">
        <v>126</v>
      </c>
      <c r="F11" s="66"/>
    </row>
    <row r="12" spans="2:6" ht="24.75" customHeight="1">
      <c r="B12" s="75"/>
      <c r="C12" s="87" t="s">
        <v>134</v>
      </c>
      <c r="D12" s="140">
        <f>'kettős egysz. ered.kimut.'!U25</f>
        <v>60741</v>
      </c>
      <c r="E12" s="140">
        <f>'kettős egysz. ered.kimut.'!AA25</f>
        <v>61680</v>
      </c>
      <c r="F12" s="66"/>
    </row>
    <row r="13" spans="2:6" ht="14.25" customHeight="1">
      <c r="B13" s="75"/>
      <c r="C13" s="64" t="s">
        <v>135</v>
      </c>
      <c r="D13" s="88"/>
      <c r="E13" s="88"/>
      <c r="F13" s="66"/>
    </row>
    <row r="14" spans="2:6" ht="63.75" customHeight="1">
      <c r="B14" s="75"/>
      <c r="C14" s="78" t="s">
        <v>181</v>
      </c>
      <c r="D14" s="140">
        <f>'kettős egysz. ered.kimut.'!X59</f>
        <v>153</v>
      </c>
      <c r="E14" s="140">
        <f>'kettős egysz. ered.kimut.'!Y59</f>
        <v>128</v>
      </c>
      <c r="F14" s="66"/>
    </row>
    <row r="15" spans="2:6" ht="24.75" customHeight="1">
      <c r="B15" s="75"/>
      <c r="C15" s="87" t="s">
        <v>136</v>
      </c>
      <c r="D15" s="141">
        <f>'kettős egysz. ered.kimut.'!X60</f>
        <v>4599</v>
      </c>
      <c r="E15" s="141">
        <f>'kettős egysz. ered.kimut.'!Y60</f>
        <v>6413</v>
      </c>
      <c r="F15" s="66"/>
    </row>
    <row r="16" spans="2:6" ht="24.75" customHeight="1">
      <c r="B16" s="75"/>
      <c r="C16" s="87" t="s">
        <v>137</v>
      </c>
      <c r="D16" s="140">
        <f>'kettős egysz. ered.kimut.'!X58</f>
        <v>49968</v>
      </c>
      <c r="E16" s="140">
        <f>'kettős egysz. ered.kimut.'!Y58</f>
        <v>49905</v>
      </c>
      <c r="F16" s="66"/>
    </row>
    <row r="17" spans="2:6" ht="25.5">
      <c r="B17" s="75"/>
      <c r="C17" s="78" t="s">
        <v>138</v>
      </c>
      <c r="D17" s="140">
        <f>'kettős egysz. ered.kimut.'!X57</f>
        <v>0</v>
      </c>
      <c r="E17" s="140">
        <f>'kettős egysz. ered.kimut.'!Y57</f>
        <v>0</v>
      </c>
      <c r="F17" s="66"/>
    </row>
    <row r="18" spans="2:6" ht="24.75" customHeight="1">
      <c r="B18" s="75"/>
      <c r="C18" s="87" t="s">
        <v>139</v>
      </c>
      <c r="D18" s="140">
        <f>D12-(D14+D15+D16+D17)</f>
        <v>6021</v>
      </c>
      <c r="E18" s="140">
        <f>E12-(E14+E15+E16+E17)</f>
        <v>5234</v>
      </c>
      <c r="F18" s="66"/>
    </row>
    <row r="19" spans="2:6" ht="24.75" customHeight="1">
      <c r="B19" s="80"/>
      <c r="C19" s="87" t="s">
        <v>140</v>
      </c>
      <c r="D19" s="140">
        <f>'kettős egysz. ered.kimut.'!U34</f>
        <v>64623</v>
      </c>
      <c r="E19" s="140">
        <f>'kettős egysz. ered.kimut.'!AA34</f>
        <v>60598</v>
      </c>
      <c r="F19" s="66"/>
    </row>
    <row r="20" spans="2:6" ht="24.75" customHeight="1">
      <c r="B20" s="75"/>
      <c r="C20" s="87" t="s">
        <v>141</v>
      </c>
      <c r="D20" s="140">
        <f>'kettős egysz. ered.kimut.'!U28</f>
        <v>45400</v>
      </c>
      <c r="E20" s="140">
        <f>'kettős egysz. ered.kimut.'!AA28</f>
        <v>40832</v>
      </c>
      <c r="F20" s="66"/>
    </row>
    <row r="21" spans="2:6" ht="24.75" customHeight="1">
      <c r="B21" s="75"/>
      <c r="C21" s="87" t="s">
        <v>142</v>
      </c>
      <c r="D21" s="140">
        <f>'kettős egysz. ered.kimut.'!U35</f>
        <v>49996</v>
      </c>
      <c r="E21" s="140">
        <f>'kettős egysz. ered.kimut.'!AA35</f>
        <v>57888</v>
      </c>
      <c r="F21" s="66"/>
    </row>
    <row r="22" spans="2:6" ht="24.75" customHeight="1">
      <c r="B22" s="75"/>
      <c r="C22" s="87" t="s">
        <v>143</v>
      </c>
      <c r="D22" s="140">
        <f>'kettős egysz. ered.kimut.'!U38</f>
        <v>-3882</v>
      </c>
      <c r="E22" s="140">
        <f>'kettős egysz. ered.kimut.'!AA38</f>
        <v>1082</v>
      </c>
      <c r="F22" s="66"/>
    </row>
    <row r="23" spans="2:6" ht="51.75">
      <c r="B23" s="75"/>
      <c r="C23" s="78" t="s">
        <v>144</v>
      </c>
      <c r="D23" s="190">
        <v>0</v>
      </c>
      <c r="E23" s="190">
        <v>0</v>
      </c>
      <c r="F23" s="66"/>
    </row>
    <row r="24" spans="2:6" ht="24.75" customHeight="1">
      <c r="B24" s="75"/>
      <c r="C24" s="89" t="s">
        <v>145</v>
      </c>
      <c r="D24" s="449" t="s">
        <v>146</v>
      </c>
      <c r="E24" s="449"/>
      <c r="F24" s="66"/>
    </row>
    <row r="25" spans="2:6" ht="24.75" customHeight="1">
      <c r="B25" s="75"/>
      <c r="C25" s="90"/>
      <c r="D25" s="89" t="s">
        <v>147</v>
      </c>
      <c r="E25" s="89" t="s">
        <v>148</v>
      </c>
      <c r="F25" s="66"/>
    </row>
    <row r="26" spans="2:6" ht="24.75" customHeight="1">
      <c r="B26" s="75"/>
      <c r="C26" s="91" t="s">
        <v>177</v>
      </c>
      <c r="D26" s="92" t="str">
        <f>IF((D12+E12)=0,"",IF((D12+E12)/2&gt;1000,"X",""))</f>
        <v>X</v>
      </c>
      <c r="E26" s="93">
        <f>IF((D12+E12)=0,"",IF((D12+E12)/2&gt;1000,"","X"))</f>
      </c>
      <c r="F26" s="66"/>
    </row>
    <row r="27" spans="2:6" ht="24.75" customHeight="1">
      <c r="B27" s="75"/>
      <c r="C27" s="91" t="s">
        <v>149</v>
      </c>
      <c r="D27" s="93" t="str">
        <f>IF((D22+E22)&gt;=0,"X"," ")</f>
        <v> </v>
      </c>
      <c r="E27" s="93" t="str">
        <f>IF((D22+E22)&gt;=0,"","X")</f>
        <v>X</v>
      </c>
      <c r="F27" s="66"/>
    </row>
    <row r="28" spans="2:6" ht="24.75" customHeight="1">
      <c r="B28" s="75"/>
      <c r="C28" s="91" t="s">
        <v>150</v>
      </c>
      <c r="D28" s="93" t="str">
        <f>IF((D19+E19=0),"",IF((D20+E20-khmelléklet2!F34+khmelléklet3!G34)/(D19+E19)&gt;=0.25,"X"," "))</f>
        <v>X</v>
      </c>
      <c r="E28" s="93">
        <f>IF((D20=0)*OR(E20=0)*OR(D19=0)*OR(E19=0),"",IF((D20+E20-khmelléklet2!F34+khmelléklet3!G41)/(D19+E19)&gt;=0.25,"","X"))</f>
      </c>
      <c r="F28" s="66"/>
    </row>
    <row r="29" spans="2:6" ht="24.75" customHeight="1">
      <c r="B29" s="80"/>
      <c r="C29" s="89" t="s">
        <v>151</v>
      </c>
      <c r="D29" s="449" t="s">
        <v>146</v>
      </c>
      <c r="E29" s="449"/>
      <c r="F29" s="66"/>
    </row>
    <row r="30" spans="2:6" ht="24.75" customHeight="1">
      <c r="B30" s="75"/>
      <c r="C30" s="91" t="s">
        <v>152</v>
      </c>
      <c r="D30" s="93" t="str">
        <f>IF((D14=0)*OR(E14=0)*OR(D18=0)*OR(E18=0),"",IF((D14+E14)/(D18+E18)&gt;=0.02,"X"," "))</f>
        <v>X</v>
      </c>
      <c r="E30" s="93">
        <f>IF((D14=0)*OR(E14=0)*OR(D18=0)*OR(E18=0),"",IF((D14+E14)/(D18+E18)&gt;=0.02,"","X"))</f>
      </c>
      <c r="F30" s="66"/>
    </row>
    <row r="31" spans="2:6" ht="24.75" customHeight="1">
      <c r="B31" s="75"/>
      <c r="C31" s="91" t="s">
        <v>153</v>
      </c>
      <c r="D31" s="93" t="str">
        <f>IF((D21=0)*OR(E21=0)*OR(D19=0)*OR(E19=0),"",IF((D21+E21)/(D19+E19)&gt;=0.5,"X"," "))</f>
        <v>X</v>
      </c>
      <c r="E31" s="93">
        <f>IF((D21=0)*OR(E21=0)*OR(D19=0)*OR(E19=0),"",IF((D21+E21)/(D19+E19)&gt;=0.5,"","X"))</f>
      </c>
      <c r="F31" s="66"/>
    </row>
    <row r="32" spans="2:6" ht="24.75" customHeight="1">
      <c r="B32" s="75"/>
      <c r="C32" s="91" t="s">
        <v>189</v>
      </c>
      <c r="D32" s="93">
        <f>IF(ISBLANK(D23)*OR(ISBLANK(E23)),"",IF((D23+E23)/2&gt;=10,"X",""))</f>
      </c>
      <c r="E32" s="93" t="str">
        <f>IF(ISBLANK(D23)*OR(ISBLANK(E23)),"",IF((D23+E23)/2&gt;=10,"","X"))</f>
        <v>X</v>
      </c>
      <c r="F32" s="66"/>
    </row>
    <row r="33" spans="2:6" ht="12">
      <c r="B33" s="83"/>
      <c r="C33" s="85"/>
      <c r="D33" s="85"/>
      <c r="E33" s="85"/>
      <c r="F33" s="86"/>
    </row>
    <row r="37" spans="1:5" ht="12">
      <c r="A37" s="364" t="s">
        <v>3</v>
      </c>
      <c r="B37" s="364"/>
      <c r="C37" s="139" t="str">
        <f>IF('kettős egyszerűsített mérleg'!C42=0,"",'kettős egyszerűsített mérleg'!C42)</f>
        <v>Budapest, 2014.április 24.</v>
      </c>
      <c r="E37" s="135"/>
    </row>
    <row r="38" ht="12">
      <c r="E38" s="136" t="s">
        <v>37</v>
      </c>
    </row>
    <row r="39" ht="12">
      <c r="E39" s="132" t="s">
        <v>5</v>
      </c>
    </row>
    <row r="40" spans="2:5" ht="12">
      <c r="B40" s="379" t="s">
        <v>6</v>
      </c>
      <c r="C40" s="379"/>
      <c r="D40" s="379"/>
      <c r="E40" s="379"/>
    </row>
  </sheetData>
  <sheetProtection formatCells="0"/>
  <mergeCells count="10">
    <mergeCell ref="F1:G3"/>
    <mergeCell ref="A37:B37"/>
    <mergeCell ref="B40:E40"/>
    <mergeCell ref="B8:F8"/>
    <mergeCell ref="D24:E24"/>
    <mergeCell ref="D29:E29"/>
    <mergeCell ref="A1:B3"/>
    <mergeCell ref="C1:E1"/>
    <mergeCell ref="C2:E2"/>
    <mergeCell ref="C3:E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"/>
  <dimension ref="A1:D46"/>
  <sheetViews>
    <sheetView zoomScalePageLayoutView="0" workbookViewId="0" topLeftCell="B34">
      <selection activeCell="B34" sqref="B34:C34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 t="s">
        <v>210</v>
      </c>
    </row>
    <row r="10" spans="2:3" ht="24.75" customHeight="1">
      <c r="B10" s="98" t="s">
        <v>156</v>
      </c>
      <c r="C10" s="95"/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215</v>
      </c>
    </row>
    <row r="16" spans="2:3" ht="24.75" customHeight="1">
      <c r="B16" s="100" t="s">
        <v>163</v>
      </c>
      <c r="C16" s="96">
        <v>49904882</v>
      </c>
    </row>
    <row r="17" spans="2:3" ht="24.75" customHeight="1">
      <c r="B17" s="76" t="s">
        <v>164</v>
      </c>
      <c r="C17" s="96">
        <v>49904882</v>
      </c>
    </row>
    <row r="18" spans="2:3" ht="24.75" customHeight="1">
      <c r="B18" s="76" t="s">
        <v>165</v>
      </c>
      <c r="C18" s="96">
        <v>49904882</v>
      </c>
    </row>
    <row r="19" spans="2:3" ht="24.75" customHeight="1">
      <c r="B19" s="76" t="s">
        <v>166</v>
      </c>
      <c r="C19" s="96">
        <v>49904882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49904882</v>
      </c>
    </row>
    <row r="23" spans="2:3" ht="24.75" customHeight="1">
      <c r="B23" s="98" t="s">
        <v>170</v>
      </c>
      <c r="C23" s="96">
        <v>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f>C22</f>
        <v>49904882</v>
      </c>
    </row>
    <row r="26" spans="2:3" ht="24.75" customHeight="1">
      <c r="B26" s="460" t="s">
        <v>173</v>
      </c>
      <c r="C26" s="461"/>
    </row>
    <row r="27" spans="2:3" ht="22.5" customHeight="1">
      <c r="B27" s="467" t="s">
        <v>229</v>
      </c>
      <c r="C27" s="372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 t="s">
        <v>230</v>
      </c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B32:C32"/>
    <mergeCell ref="B35:C35"/>
    <mergeCell ref="B34:C34"/>
    <mergeCell ref="B46:C46"/>
    <mergeCell ref="B36:C36"/>
    <mergeCell ref="B37:C37"/>
    <mergeCell ref="B38:C38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A1:A3"/>
    <mergeCell ref="B4:C4"/>
    <mergeCell ref="D1:D3"/>
    <mergeCell ref="B1:C1"/>
    <mergeCell ref="B2:C2"/>
    <mergeCell ref="B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/>
  <dimension ref="A1:D46"/>
  <sheetViews>
    <sheetView workbookViewId="0" topLeftCell="B31">
      <selection activeCell="B27" sqref="B27:C27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 t="s">
        <v>219</v>
      </c>
    </row>
    <row r="10" spans="2:3" ht="24.75" customHeight="1">
      <c r="B10" s="98" t="s">
        <v>156</v>
      </c>
      <c r="C10" s="95"/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215</v>
      </c>
    </row>
    <row r="16" spans="2:3" ht="24.75" customHeight="1">
      <c r="B16" s="100" t="s">
        <v>163</v>
      </c>
      <c r="C16" s="96">
        <v>602129</v>
      </c>
    </row>
    <row r="17" spans="2:3" ht="24.75" customHeight="1">
      <c r="B17" s="76" t="s">
        <v>164</v>
      </c>
      <c r="C17" s="96">
        <v>602129</v>
      </c>
    </row>
    <row r="18" spans="2:3" ht="24.75" customHeight="1">
      <c r="B18" s="76" t="s">
        <v>165</v>
      </c>
      <c r="C18" s="96">
        <v>602129</v>
      </c>
    </row>
    <row r="19" spans="2:3" ht="24.75" customHeight="1">
      <c r="B19" s="76" t="s">
        <v>166</v>
      </c>
      <c r="C19" s="96">
        <v>602129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602129</v>
      </c>
    </row>
    <row r="23" spans="2:3" ht="24.75" customHeight="1">
      <c r="B23" s="98" t="s">
        <v>170</v>
      </c>
      <c r="C23" s="96">
        <v>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f>C22</f>
        <v>602129</v>
      </c>
    </row>
    <row r="26" spans="2:3" ht="24.75" customHeight="1">
      <c r="B26" s="460" t="s">
        <v>173</v>
      </c>
      <c r="C26" s="461"/>
    </row>
    <row r="27" spans="2:3" ht="22.5" customHeight="1">
      <c r="B27" s="467" t="s">
        <v>239</v>
      </c>
      <c r="C27" s="372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A1:A3"/>
    <mergeCell ref="B4:C4"/>
    <mergeCell ref="D1:D3"/>
    <mergeCell ref="B1:C1"/>
    <mergeCell ref="B2:C2"/>
    <mergeCell ref="B3:C3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B32:C32"/>
    <mergeCell ref="B35:C35"/>
    <mergeCell ref="B34:C34"/>
    <mergeCell ref="B46:C46"/>
    <mergeCell ref="B36:C36"/>
    <mergeCell ref="B37:C37"/>
    <mergeCell ref="B38:C3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"/>
  <dimension ref="A1:D46"/>
  <sheetViews>
    <sheetView workbookViewId="0" topLeftCell="A4">
      <selection activeCell="B27" sqref="B27:C27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/>
    </row>
    <row r="10" spans="2:3" ht="24.75" customHeight="1">
      <c r="B10" s="98" t="s">
        <v>156</v>
      </c>
      <c r="C10" s="95" t="s">
        <v>224</v>
      </c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215</v>
      </c>
    </row>
    <row r="16" spans="2:3" ht="24.75" customHeight="1">
      <c r="B16" s="100" t="s">
        <v>163</v>
      </c>
      <c r="C16" s="96">
        <v>100000</v>
      </c>
    </row>
    <row r="17" spans="2:3" ht="24.75" customHeight="1">
      <c r="B17" s="76" t="s">
        <v>164</v>
      </c>
      <c r="C17" s="96">
        <v>100000</v>
      </c>
    </row>
    <row r="18" spans="2:3" ht="24.75" customHeight="1">
      <c r="B18" s="76" t="s">
        <v>165</v>
      </c>
      <c r="C18" s="96">
        <v>100000</v>
      </c>
    </row>
    <row r="19" spans="2:3" ht="24.75" customHeight="1">
      <c r="B19" s="76" t="s">
        <v>166</v>
      </c>
      <c r="C19" s="96">
        <v>100000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100000</v>
      </c>
    </row>
    <row r="23" spans="2:3" ht="24.75" customHeight="1">
      <c r="B23" s="98" t="s">
        <v>170</v>
      </c>
      <c r="C23" s="96">
        <v>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f>C22</f>
        <v>100000</v>
      </c>
    </row>
    <row r="26" spans="2:3" ht="24.75" customHeight="1">
      <c r="B26" s="460" t="s">
        <v>173</v>
      </c>
      <c r="C26" s="461"/>
    </row>
    <row r="27" spans="2:3" ht="22.5" customHeight="1">
      <c r="B27" s="470" t="s">
        <v>225</v>
      </c>
      <c r="C27" s="471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A1:A3"/>
    <mergeCell ref="B4:C4"/>
    <mergeCell ref="D1:D3"/>
    <mergeCell ref="B1:C1"/>
    <mergeCell ref="B2:C2"/>
    <mergeCell ref="B3:C3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B32:C32"/>
    <mergeCell ref="B35:C35"/>
    <mergeCell ref="B34:C34"/>
    <mergeCell ref="B46:C46"/>
    <mergeCell ref="B36:C36"/>
    <mergeCell ref="B37:C37"/>
    <mergeCell ref="B38:C38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"/>
  <dimension ref="A1:D46"/>
  <sheetViews>
    <sheetView workbookViewId="0" topLeftCell="B16">
      <selection activeCell="B27" sqref="B27:C27"/>
    </sheetView>
  </sheetViews>
  <sheetFormatPr defaultColWidth="9.00390625" defaultRowHeight="12.75"/>
  <cols>
    <col min="1" max="1" width="9.125" style="63" customWidth="1"/>
    <col min="2" max="2" width="28.875" style="68" customWidth="1"/>
    <col min="3" max="3" width="78.25390625" style="63" customWidth="1"/>
    <col min="4" max="4" width="10.125" style="63" customWidth="1"/>
    <col min="5" max="16384" width="9.125" style="63" customWidth="1"/>
  </cols>
  <sheetData>
    <row r="1" spans="1:4" ht="20.25" customHeight="1">
      <c r="A1" s="454"/>
      <c r="B1" s="437" t="s">
        <v>108</v>
      </c>
      <c r="C1" s="439"/>
      <c r="D1" s="428" t="s">
        <v>107</v>
      </c>
    </row>
    <row r="2" spans="1:4" ht="22.5" customHeight="1">
      <c r="A2" s="455"/>
      <c r="B2" s="440" t="s">
        <v>91</v>
      </c>
      <c r="C2" s="452"/>
      <c r="D2" s="429"/>
    </row>
    <row r="3" spans="1:4" ht="15">
      <c r="A3" s="430"/>
      <c r="B3" s="420" t="s">
        <v>214</v>
      </c>
      <c r="C3" s="422"/>
      <c r="D3" s="430"/>
    </row>
    <row r="4" spans="2:3" ht="15">
      <c r="B4" s="456" t="s">
        <v>176</v>
      </c>
      <c r="C4" s="457"/>
    </row>
    <row r="6" ht="12.75">
      <c r="B6" s="97" t="s">
        <v>154</v>
      </c>
    </row>
    <row r="7" spans="2:3" ht="39" customHeight="1">
      <c r="B7" s="446" t="str">
        <f>IF('kettős egyszerűsített mérleg'!A24=0,"",'kettős egyszerűsített mérleg'!A24)</f>
        <v>Anyaoltalmazó Alapítvány</v>
      </c>
      <c r="C7" s="458"/>
    </row>
    <row r="9" spans="2:3" ht="24.75" customHeight="1">
      <c r="B9" s="76" t="s">
        <v>155</v>
      </c>
      <c r="C9" s="94" t="s">
        <v>233</v>
      </c>
    </row>
    <row r="10" spans="2:3" ht="24.75" customHeight="1">
      <c r="B10" s="98" t="s">
        <v>156</v>
      </c>
      <c r="C10" s="95" t="s">
        <v>232</v>
      </c>
    </row>
    <row r="11" spans="2:3" ht="24.75" customHeight="1">
      <c r="B11" s="459" t="s">
        <v>157</v>
      </c>
      <c r="C11" s="99" t="s">
        <v>158</v>
      </c>
    </row>
    <row r="12" spans="2:3" ht="24.75" customHeight="1">
      <c r="B12" s="459"/>
      <c r="C12" s="99" t="s">
        <v>159</v>
      </c>
    </row>
    <row r="13" spans="2:3" ht="24.75" customHeight="1">
      <c r="B13" s="459"/>
      <c r="C13" s="99" t="s">
        <v>160</v>
      </c>
    </row>
    <row r="14" spans="2:3" ht="24.75" customHeight="1">
      <c r="B14" s="459"/>
      <c r="C14" s="99" t="s">
        <v>161</v>
      </c>
    </row>
    <row r="15" spans="2:3" ht="24.75" customHeight="1">
      <c r="B15" s="76" t="s">
        <v>162</v>
      </c>
      <c r="C15" s="53" t="s">
        <v>215</v>
      </c>
    </row>
    <row r="16" spans="2:3" ht="24.75" customHeight="1">
      <c r="B16" s="100" t="s">
        <v>163</v>
      </c>
      <c r="C16" s="96">
        <v>100000</v>
      </c>
    </row>
    <row r="17" spans="2:3" ht="24.75" customHeight="1">
      <c r="B17" s="76" t="s">
        <v>164</v>
      </c>
      <c r="C17" s="96">
        <v>100000</v>
      </c>
    </row>
    <row r="18" spans="2:3" ht="24.75" customHeight="1">
      <c r="B18" s="76" t="s">
        <v>165</v>
      </c>
      <c r="C18" s="96">
        <v>100000</v>
      </c>
    </row>
    <row r="19" spans="2:3" ht="24.75" customHeight="1">
      <c r="B19" s="76" t="s">
        <v>166</v>
      </c>
      <c r="C19" s="96">
        <v>100000</v>
      </c>
    </row>
    <row r="20" spans="2:3" ht="24.75" customHeight="1">
      <c r="B20" s="76" t="s">
        <v>167</v>
      </c>
      <c r="C20" s="77" t="s">
        <v>174</v>
      </c>
    </row>
    <row r="21" spans="2:3" ht="24.75" customHeight="1">
      <c r="B21" s="465" t="s">
        <v>168</v>
      </c>
      <c r="C21" s="466"/>
    </row>
    <row r="22" spans="2:3" ht="24.75" customHeight="1">
      <c r="B22" s="101" t="s">
        <v>169</v>
      </c>
      <c r="C22" s="96">
        <v>100000</v>
      </c>
    </row>
    <row r="23" spans="2:3" ht="24.75" customHeight="1">
      <c r="B23" s="98" t="s">
        <v>170</v>
      </c>
      <c r="C23" s="96">
        <v>0</v>
      </c>
    </row>
    <row r="24" spans="2:3" ht="24.75" customHeight="1">
      <c r="B24" s="98" t="s">
        <v>171</v>
      </c>
      <c r="C24" s="96">
        <v>0</v>
      </c>
    </row>
    <row r="25" spans="2:3" ht="24.75" customHeight="1">
      <c r="B25" s="81" t="s">
        <v>172</v>
      </c>
      <c r="C25" s="102">
        <f>C22</f>
        <v>100000</v>
      </c>
    </row>
    <row r="26" spans="2:3" ht="24.75" customHeight="1">
      <c r="B26" s="460" t="s">
        <v>173</v>
      </c>
      <c r="C26" s="461"/>
    </row>
    <row r="27" spans="2:3" ht="22.5" customHeight="1">
      <c r="B27" s="470" t="s">
        <v>234</v>
      </c>
      <c r="C27" s="471"/>
    </row>
    <row r="28" spans="2:3" ht="22.5" customHeight="1">
      <c r="B28" s="464"/>
      <c r="C28" s="378"/>
    </row>
    <row r="29" spans="2:3" ht="22.5" customHeight="1">
      <c r="B29" s="464"/>
      <c r="C29" s="378"/>
    </row>
    <row r="30" spans="2:3" ht="22.5" customHeight="1">
      <c r="B30" s="464"/>
      <c r="C30" s="378"/>
    </row>
    <row r="31" spans="2:3" ht="22.5" customHeight="1">
      <c r="B31" s="464"/>
      <c r="C31" s="378"/>
    </row>
    <row r="32" spans="2:3" ht="22.5" customHeight="1">
      <c r="B32" s="468"/>
      <c r="C32" s="405"/>
    </row>
    <row r="33" spans="2:3" ht="24.75" customHeight="1">
      <c r="B33" s="462" t="s">
        <v>175</v>
      </c>
      <c r="C33" s="463"/>
    </row>
    <row r="34" spans="2:3" ht="22.5" customHeight="1">
      <c r="B34" s="467"/>
      <c r="C34" s="372"/>
    </row>
    <row r="35" spans="2:3" ht="22.5" customHeight="1">
      <c r="B35" s="464"/>
      <c r="C35" s="378"/>
    </row>
    <row r="36" spans="2:3" ht="22.5" customHeight="1">
      <c r="B36" s="464"/>
      <c r="C36" s="378"/>
    </row>
    <row r="37" spans="2:3" ht="22.5" customHeight="1">
      <c r="B37" s="464"/>
      <c r="C37" s="378"/>
    </row>
    <row r="38" spans="2:3" ht="22.5" customHeight="1">
      <c r="B38" s="468"/>
      <c r="C38" s="405"/>
    </row>
    <row r="39" ht="12">
      <c r="C39" s="136"/>
    </row>
    <row r="40" ht="12">
      <c r="C40" s="136"/>
    </row>
    <row r="41" ht="12">
      <c r="C41" s="136"/>
    </row>
    <row r="42" spans="1:2" ht="12">
      <c r="A42" s="63" t="s">
        <v>3</v>
      </c>
      <c r="B42" s="138" t="str">
        <f>IF('kettős egyszerűsített mérleg'!C42=0,"",'kettős egyszerűsített mérleg'!C42)</f>
        <v>Budapest, 2014.április 24.</v>
      </c>
    </row>
    <row r="43" ht="12">
      <c r="C43" s="136" t="s">
        <v>37</v>
      </c>
    </row>
    <row r="44" ht="12">
      <c r="C44" s="132" t="s">
        <v>5</v>
      </c>
    </row>
    <row r="46" spans="2:3" ht="12">
      <c r="B46" s="469" t="s">
        <v>6</v>
      </c>
      <c r="C46" s="379"/>
    </row>
  </sheetData>
  <sheetProtection formatCells="0"/>
  <mergeCells count="23">
    <mergeCell ref="B32:C32"/>
    <mergeCell ref="B35:C35"/>
    <mergeCell ref="B34:C34"/>
    <mergeCell ref="B46:C46"/>
    <mergeCell ref="B36:C36"/>
    <mergeCell ref="B37:C37"/>
    <mergeCell ref="B38:C38"/>
    <mergeCell ref="B7:C7"/>
    <mergeCell ref="B11:B14"/>
    <mergeCell ref="B26:C26"/>
    <mergeCell ref="B33:C33"/>
    <mergeCell ref="B28:C28"/>
    <mergeCell ref="B29:C29"/>
    <mergeCell ref="B21:C21"/>
    <mergeCell ref="B27:C27"/>
    <mergeCell ref="B30:C30"/>
    <mergeCell ref="B31:C31"/>
    <mergeCell ref="A1:A3"/>
    <mergeCell ref="B4:C4"/>
    <mergeCell ref="D1:D3"/>
    <mergeCell ref="B1:C1"/>
    <mergeCell ref="B2:C2"/>
    <mergeCell ref="B3:C3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Szikori Tünde</dc:creator>
  <cp:keywords/>
  <dc:description/>
  <cp:lastModifiedBy>István</cp:lastModifiedBy>
  <cp:lastPrinted>2014-04-25T11:49:05Z</cp:lastPrinted>
  <dcterms:created xsi:type="dcterms:W3CDTF">2002-02-20T07:38:19Z</dcterms:created>
  <dcterms:modified xsi:type="dcterms:W3CDTF">2014-05-05T14:35:00Z</dcterms:modified>
  <cp:category/>
  <cp:version/>
  <cp:contentType/>
  <cp:contentStatus/>
</cp:coreProperties>
</file>